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9050D7A-B7AA-4599-9F16-D798DB84ED7E}" xr6:coauthVersionLast="47" xr6:coauthVersionMax="47" xr10:uidLastSave="{00000000-0000-0000-0000-000000000000}"/>
  <bookViews>
    <workbookView xWindow="495" yWindow="1815" windowWidth="28305" windowHeight="14385" tabRatio="800" firstSheet="2" activeTab="2" xr2:uid="{00000000-000D-0000-FFFF-FFFF00000000}"/>
  </bookViews>
  <sheets>
    <sheet name="Skolas nosacīto b. sk. apr." sheetId="3" state="hidden" r:id="rId1"/>
    <sheet name="Skolas nosacīto b. sk. apr. (2)" sheetId="4" state="hidden" r:id="rId2"/>
    <sheet name="MD skolām" sheetId="24" r:id="rId3"/>
    <sheet name="MD skolām (2)" sheetId="25" state="hidden" r:id="rId4"/>
  </sheets>
  <definedNames>
    <definedName name="_xlnm.Print_Area" localSheetId="0">'Skolas nosacīto b. sk. apr.'!$A$1:$AL$22</definedName>
    <definedName name="_xlnm.Print_Area" localSheetId="1">'Skolas nosacīto b. sk. apr. (2)'!$A$1:$F$25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4" l="1"/>
  <c r="E7" i="24"/>
  <c r="E8" i="24"/>
  <c r="E9" i="24"/>
  <c r="E20" i="24" s="1"/>
  <c r="E10" i="24"/>
  <c r="E11" i="24"/>
  <c r="E12" i="24"/>
  <c r="E13" i="24"/>
  <c r="E14" i="24"/>
  <c r="E15" i="24"/>
  <c r="E16" i="24"/>
  <c r="E17" i="24"/>
  <c r="E18" i="24"/>
  <c r="E19" i="24"/>
  <c r="E5" i="24"/>
  <c r="F20" i="24"/>
  <c r="F7" i="24"/>
  <c r="H6" i="25" l="1"/>
  <c r="H20" i="25" s="1"/>
  <c r="H7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5" i="25"/>
  <c r="D25" i="25"/>
  <c r="D26" i="25"/>
  <c r="D27" i="25"/>
  <c r="D24" i="25"/>
  <c r="E25" i="25"/>
  <c r="E26" i="25"/>
  <c r="E28" i="25" s="1"/>
  <c r="E27" i="25"/>
  <c r="E24" i="25"/>
  <c r="H25" i="25"/>
  <c r="H26" i="25"/>
  <c r="H27" i="25"/>
  <c r="H24" i="25"/>
  <c r="G25" i="25"/>
  <c r="G26" i="25"/>
  <c r="G27" i="25"/>
  <c r="G24" i="25"/>
  <c r="F28" i="25"/>
  <c r="G28" i="25"/>
  <c r="C28" i="25"/>
  <c r="G20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5" i="25"/>
  <c r="D28" i="25" l="1"/>
  <c r="H28" i="25"/>
  <c r="F20" i="25"/>
  <c r="C20" i="25"/>
  <c r="E19" i="25"/>
  <c r="D19" i="25" s="1"/>
  <c r="E18" i="25"/>
  <c r="D18" i="25" s="1"/>
  <c r="E17" i="25"/>
  <c r="D17" i="25" s="1"/>
  <c r="E16" i="25"/>
  <c r="D16" i="25"/>
  <c r="E15" i="25"/>
  <c r="D15" i="25" s="1"/>
  <c r="E14" i="25"/>
  <c r="D14" i="25"/>
  <c r="E13" i="25"/>
  <c r="D13" i="25" s="1"/>
  <c r="E12" i="25"/>
  <c r="D12" i="25"/>
  <c r="E11" i="25"/>
  <c r="D11" i="25" s="1"/>
  <c r="E10" i="25"/>
  <c r="D10" i="25" s="1"/>
  <c r="E9" i="25"/>
  <c r="D9" i="25" s="1"/>
  <c r="E8" i="25"/>
  <c r="D8" i="25"/>
  <c r="E7" i="25"/>
  <c r="D7" i="25" s="1"/>
  <c r="E6" i="25"/>
  <c r="D6" i="25"/>
  <c r="E5" i="25"/>
  <c r="E20" i="25" s="1"/>
  <c r="C20" i="24"/>
  <c r="D5" i="25" l="1"/>
  <c r="D20" i="25" s="1"/>
  <c r="D26" i="4" l="1"/>
  <c r="D25" i="4"/>
  <c r="C26" i="4"/>
  <c r="C25" i="4"/>
  <c r="E11" i="4"/>
  <c r="F11" i="4" s="1"/>
  <c r="E9" i="4"/>
  <c r="F9" i="4" s="1"/>
  <c r="I9" i="4" s="1"/>
  <c r="J9" i="4" s="1"/>
  <c r="E7" i="4"/>
  <c r="F7" i="4" s="1"/>
  <c r="I7" i="4" s="1"/>
  <c r="J7" i="4" s="1"/>
  <c r="E6" i="4"/>
  <c r="U9" i="3"/>
  <c r="W9" i="3"/>
  <c r="G11" i="4" l="1"/>
  <c r="I11" i="4"/>
  <c r="J11" i="4" s="1"/>
  <c r="H11" i="4"/>
  <c r="G9" i="4"/>
  <c r="H9" i="4"/>
  <c r="H7" i="4"/>
  <c r="G7" i="4"/>
  <c r="F6" i="4"/>
  <c r="G6" i="4" s="1"/>
  <c r="E15" i="4"/>
  <c r="F15" i="4" s="1"/>
  <c r="E24" i="4"/>
  <c r="F24" i="4" s="1"/>
  <c r="I24" i="4" s="1"/>
  <c r="J24" i="4" s="1"/>
  <c r="E23" i="4"/>
  <c r="F23" i="4" s="1"/>
  <c r="G23" i="4" s="1"/>
  <c r="E22" i="4"/>
  <c r="F22" i="4" s="1"/>
  <c r="E21" i="4"/>
  <c r="F21" i="4" s="1"/>
  <c r="E20" i="4"/>
  <c r="F20" i="4" s="1"/>
  <c r="I20" i="4" s="1"/>
  <c r="J20" i="4" s="1"/>
  <c r="E19" i="4"/>
  <c r="F19" i="4" s="1"/>
  <c r="E18" i="4"/>
  <c r="F18" i="4" s="1"/>
  <c r="I18" i="4" s="1"/>
  <c r="J18" i="4" s="1"/>
  <c r="E17" i="4"/>
  <c r="F17" i="4" s="1"/>
  <c r="E16" i="4"/>
  <c r="F16" i="4" s="1"/>
  <c r="E13" i="4"/>
  <c r="F13" i="4" s="1"/>
  <c r="E12" i="4"/>
  <c r="E8" i="4"/>
  <c r="F8" i="4" s="1"/>
  <c r="G8" i="4" s="1"/>
  <c r="E5" i="4"/>
  <c r="E14" i="4"/>
  <c r="F14" i="4" s="1"/>
  <c r="E10" i="4"/>
  <c r="F10" i="4" s="1"/>
  <c r="I10" i="4" s="1"/>
  <c r="J10" i="4" s="1"/>
  <c r="K11" i="4" l="1"/>
  <c r="L11" i="4" s="1"/>
  <c r="M11" i="4" s="1"/>
  <c r="F5" i="4"/>
  <c r="I5" i="4" s="1"/>
  <c r="E26" i="4"/>
  <c r="E25" i="4"/>
  <c r="K9" i="4"/>
  <c r="L9" i="4" s="1"/>
  <c r="M9" i="4" s="1"/>
  <c r="H6" i="4"/>
  <c r="I15" i="4"/>
  <c r="J15" i="4" s="1"/>
  <c r="H15" i="4"/>
  <c r="K7" i="4"/>
  <c r="L7" i="4" s="1"/>
  <c r="M7" i="4" s="1"/>
  <c r="H14" i="4"/>
  <c r="I14" i="4"/>
  <c r="J14" i="4" s="1"/>
  <c r="G14" i="4"/>
  <c r="G19" i="4"/>
  <c r="H19" i="4"/>
  <c r="I19" i="4"/>
  <c r="J19" i="4" s="1"/>
  <c r="I13" i="4"/>
  <c r="J13" i="4" s="1"/>
  <c r="G13" i="4"/>
  <c r="H13" i="4"/>
  <c r="I21" i="4"/>
  <c r="J21" i="4" s="1"/>
  <c r="G21" i="4"/>
  <c r="H21" i="4"/>
  <c r="G16" i="4"/>
  <c r="H16" i="4"/>
  <c r="I16" i="4"/>
  <c r="J16" i="4" s="1"/>
  <c r="G22" i="4"/>
  <c r="H22" i="4"/>
  <c r="I22" i="4"/>
  <c r="J22" i="4" s="1"/>
  <c r="G10" i="4"/>
  <c r="G17" i="4"/>
  <c r="G20" i="4"/>
  <c r="H24" i="4"/>
  <c r="H18" i="4"/>
  <c r="H10" i="4"/>
  <c r="I6" i="4"/>
  <c r="J6" i="4" s="1"/>
  <c r="G24" i="4"/>
  <c r="G15" i="4"/>
  <c r="I23" i="4"/>
  <c r="J23" i="4" s="1"/>
  <c r="I17" i="4"/>
  <c r="J17" i="4" s="1"/>
  <c r="I8" i="4"/>
  <c r="J8" i="4" s="1"/>
  <c r="H23" i="4"/>
  <c r="H17" i="4"/>
  <c r="H8" i="4"/>
  <c r="G18" i="4"/>
  <c r="H20" i="4"/>
  <c r="F12" i="4"/>
  <c r="K23" i="4" l="1"/>
  <c r="L23" i="4" s="1"/>
  <c r="M23" i="4" s="1"/>
  <c r="K21" i="4"/>
  <c r="L21" i="4" s="1"/>
  <c r="M21" i="4" s="1"/>
  <c r="H5" i="4"/>
  <c r="G5" i="4"/>
  <c r="K24" i="4"/>
  <c r="L24" i="4" s="1"/>
  <c r="M24" i="4" s="1"/>
  <c r="J5" i="4"/>
  <c r="K18" i="4"/>
  <c r="L18" i="4" s="1"/>
  <c r="M18" i="4" s="1"/>
  <c r="F25" i="4"/>
  <c r="F26" i="4"/>
  <c r="K10" i="4"/>
  <c r="L10" i="4" s="1"/>
  <c r="M10" i="4" s="1"/>
  <c r="K6" i="4"/>
  <c r="L6" i="4" s="1"/>
  <c r="M6" i="4" s="1"/>
  <c r="K16" i="4"/>
  <c r="L16" i="4" s="1"/>
  <c r="M16" i="4" s="1"/>
  <c r="K14" i="4"/>
  <c r="L14" i="4" s="1"/>
  <c r="M14" i="4" s="1"/>
  <c r="K17" i="4"/>
  <c r="L17" i="4" s="1"/>
  <c r="M17" i="4" s="1"/>
  <c r="K15" i="4"/>
  <c r="L15" i="4" s="1"/>
  <c r="M15" i="4" s="1"/>
  <c r="K20" i="4"/>
  <c r="L20" i="4" s="1"/>
  <c r="M20" i="4" s="1"/>
  <c r="K19" i="4"/>
  <c r="L19" i="4" s="1"/>
  <c r="M19" i="4" s="1"/>
  <c r="K13" i="4"/>
  <c r="L13" i="4" s="1"/>
  <c r="M13" i="4" s="1"/>
  <c r="K22" i="4"/>
  <c r="L22" i="4" s="1"/>
  <c r="M22" i="4" s="1"/>
  <c r="K8" i="4"/>
  <c r="L8" i="4" s="1"/>
  <c r="M8" i="4" s="1"/>
  <c r="H12" i="4"/>
  <c r="I12" i="4"/>
  <c r="I26" i="4" s="1"/>
  <c r="G12" i="4"/>
  <c r="AE7" i="3"/>
  <c r="AE6" i="3"/>
  <c r="G25" i="4" l="1"/>
  <c r="K5" i="4"/>
  <c r="H25" i="4"/>
  <c r="G26" i="4"/>
  <c r="H26" i="4"/>
  <c r="I25" i="4"/>
  <c r="L5" i="4"/>
  <c r="K12" i="4"/>
  <c r="L12" i="4" s="1"/>
  <c r="J12" i="4"/>
  <c r="J25" i="4" s="1"/>
  <c r="T22" i="3"/>
  <c r="J26" i="4" l="1"/>
  <c r="K25" i="4"/>
  <c r="K26" i="4"/>
  <c r="M5" i="4"/>
  <c r="L26" i="4"/>
  <c r="L25" i="4"/>
  <c r="M12" i="4"/>
  <c r="AG9" i="3"/>
  <c r="AE9" i="3"/>
  <c r="AG10" i="3"/>
  <c r="AE10" i="3"/>
  <c r="AG8" i="3"/>
  <c r="AG7" i="3"/>
  <c r="AG6" i="3"/>
  <c r="AG5" i="3"/>
  <c r="Y6" i="3"/>
  <c r="Y7" i="3"/>
  <c r="Y8" i="3"/>
  <c r="Y9" i="3"/>
  <c r="Y10" i="3"/>
  <c r="Y12" i="3"/>
  <c r="Y13" i="3"/>
  <c r="Y14" i="3"/>
  <c r="Y15" i="3"/>
  <c r="Y16" i="3"/>
  <c r="Y17" i="3"/>
  <c r="Y18" i="3"/>
  <c r="Y19" i="3"/>
  <c r="Y20" i="3"/>
  <c r="Y21" i="3"/>
  <c r="Y5" i="3"/>
  <c r="X6" i="3"/>
  <c r="X7" i="3"/>
  <c r="X8" i="3"/>
  <c r="X9" i="3"/>
  <c r="X10" i="3"/>
  <c r="X12" i="3"/>
  <c r="X13" i="3"/>
  <c r="X14" i="3"/>
  <c r="X15" i="3"/>
  <c r="X16" i="3"/>
  <c r="X17" i="3"/>
  <c r="X18" i="3"/>
  <c r="X19" i="3"/>
  <c r="X20" i="3"/>
  <c r="X21" i="3"/>
  <c r="X5" i="3"/>
  <c r="O6" i="3"/>
  <c r="O7" i="3"/>
  <c r="O8" i="3"/>
  <c r="O10" i="3"/>
  <c r="O12" i="3"/>
  <c r="O13" i="3"/>
  <c r="O14" i="3"/>
  <c r="O15" i="3"/>
  <c r="O16" i="3"/>
  <c r="O17" i="3"/>
  <c r="O18" i="3"/>
  <c r="O19" i="3"/>
  <c r="O20" i="3"/>
  <c r="O21" i="3"/>
  <c r="O5" i="3"/>
  <c r="N6" i="3"/>
  <c r="N7" i="3"/>
  <c r="N8" i="3"/>
  <c r="N10" i="3"/>
  <c r="N12" i="3"/>
  <c r="N13" i="3"/>
  <c r="N14" i="3"/>
  <c r="N15" i="3"/>
  <c r="N16" i="3"/>
  <c r="N17" i="3"/>
  <c r="N18" i="3"/>
  <c r="N19" i="3"/>
  <c r="N20" i="3"/>
  <c r="N21" i="3"/>
  <c r="N5" i="3"/>
  <c r="K6" i="3"/>
  <c r="AD22" i="3"/>
  <c r="AF22" i="3"/>
  <c r="S22" i="3"/>
  <c r="U6" i="3"/>
  <c r="V6" i="3" s="1"/>
  <c r="W6" i="3" s="1"/>
  <c r="U7" i="3"/>
  <c r="V7" i="3" s="1"/>
  <c r="W7" i="3" s="1"/>
  <c r="U8" i="3"/>
  <c r="V8" i="3" s="1"/>
  <c r="W8" i="3" s="1"/>
  <c r="V9" i="3"/>
  <c r="U10" i="3"/>
  <c r="V10" i="3" s="1"/>
  <c r="W10" i="3" s="1"/>
  <c r="U12" i="3"/>
  <c r="V12" i="3" s="1"/>
  <c r="W12" i="3" s="1"/>
  <c r="U13" i="3"/>
  <c r="V13" i="3" s="1"/>
  <c r="W13" i="3" s="1"/>
  <c r="U14" i="3"/>
  <c r="V14" i="3" s="1"/>
  <c r="W14" i="3" s="1"/>
  <c r="U15" i="3"/>
  <c r="V15" i="3" s="1"/>
  <c r="W15" i="3" s="1"/>
  <c r="U16" i="3"/>
  <c r="V16" i="3" s="1"/>
  <c r="W16" i="3" s="1"/>
  <c r="U17" i="3"/>
  <c r="V17" i="3" s="1"/>
  <c r="W17" i="3" s="1"/>
  <c r="U18" i="3"/>
  <c r="V18" i="3" s="1"/>
  <c r="W18" i="3" s="1"/>
  <c r="U19" i="3"/>
  <c r="V19" i="3" s="1"/>
  <c r="W19" i="3" s="1"/>
  <c r="U20" i="3"/>
  <c r="V20" i="3" s="1"/>
  <c r="W20" i="3" s="1"/>
  <c r="U21" i="3"/>
  <c r="V21" i="3" s="1"/>
  <c r="W21" i="3" s="1"/>
  <c r="U5" i="3"/>
  <c r="V5" i="3" s="1"/>
  <c r="W5" i="3" s="1"/>
  <c r="J22" i="3"/>
  <c r="K7" i="3"/>
  <c r="K8" i="3"/>
  <c r="K10" i="3"/>
  <c r="K12" i="3"/>
  <c r="K13" i="3"/>
  <c r="K14" i="3"/>
  <c r="K15" i="3"/>
  <c r="K16" i="3"/>
  <c r="K17" i="3"/>
  <c r="K18" i="3"/>
  <c r="K19" i="3"/>
  <c r="K20" i="3"/>
  <c r="K21" i="3"/>
  <c r="K5" i="3"/>
  <c r="I22" i="3"/>
  <c r="AB22" i="3"/>
  <c r="AA22" i="3"/>
  <c r="Z22" i="3"/>
  <c r="R22" i="3"/>
  <c r="Q22" i="3"/>
  <c r="P22" i="3"/>
  <c r="H22" i="3"/>
  <c r="G22" i="3"/>
  <c r="F22" i="3"/>
  <c r="E22" i="3"/>
  <c r="D22" i="3"/>
  <c r="C22" i="3"/>
  <c r="AC11" i="3"/>
  <c r="AC10" i="3"/>
  <c r="AC9" i="3"/>
  <c r="AI9" i="3" s="1"/>
  <c r="AC8" i="3"/>
  <c r="AC7" i="3"/>
  <c r="AC6" i="3"/>
  <c r="AC5" i="3"/>
  <c r="AI10" i="3" l="1"/>
  <c r="AE22" i="3"/>
  <c r="W22" i="3"/>
  <c r="L5" i="3"/>
  <c r="M5" i="3" s="1"/>
  <c r="AJ5" i="3" s="1"/>
  <c r="AI5" i="3"/>
  <c r="L8" i="3"/>
  <c r="M8" i="3" s="1"/>
  <c r="AJ8" i="3" s="1"/>
  <c r="AI8" i="3"/>
  <c r="L7" i="3"/>
  <c r="M7" i="3" s="1"/>
  <c r="AJ7" i="3" s="1"/>
  <c r="AI7" i="3"/>
  <c r="M25" i="4"/>
  <c r="M26" i="4"/>
  <c r="L20" i="3"/>
  <c r="M20" i="3" s="1"/>
  <c r="AJ20" i="3" s="1"/>
  <c r="AI20" i="3"/>
  <c r="L14" i="3"/>
  <c r="M14" i="3" s="1"/>
  <c r="AJ14" i="3" s="1"/>
  <c r="AI14" i="3"/>
  <c r="L15" i="3"/>
  <c r="M15" i="3" s="1"/>
  <c r="AJ15" i="3" s="1"/>
  <c r="AI15" i="3"/>
  <c r="L19" i="3"/>
  <c r="M19" i="3" s="1"/>
  <c r="AJ19" i="3" s="1"/>
  <c r="AI19" i="3"/>
  <c r="L13" i="3"/>
  <c r="M13" i="3" s="1"/>
  <c r="AJ13" i="3" s="1"/>
  <c r="AI13" i="3"/>
  <c r="L16" i="3"/>
  <c r="M16" i="3" s="1"/>
  <c r="AJ16" i="3" s="1"/>
  <c r="AI16" i="3"/>
  <c r="L21" i="3"/>
  <c r="M21" i="3" s="1"/>
  <c r="AJ21" i="3" s="1"/>
  <c r="AI21" i="3"/>
  <c r="AH11" i="3"/>
  <c r="AJ11" i="3" s="1"/>
  <c r="AI11" i="3"/>
  <c r="L18" i="3"/>
  <c r="M18" i="3" s="1"/>
  <c r="AJ18" i="3" s="1"/>
  <c r="AI18" i="3"/>
  <c r="L12" i="3"/>
  <c r="M12" i="3" s="1"/>
  <c r="AJ12" i="3" s="1"/>
  <c r="AI12" i="3"/>
  <c r="L17" i="3"/>
  <c r="M17" i="3" s="1"/>
  <c r="AJ17" i="3" s="1"/>
  <c r="AI17" i="3"/>
  <c r="L6" i="3"/>
  <c r="M6" i="3" s="1"/>
  <c r="AJ6" i="3" s="1"/>
  <c r="AI6" i="3"/>
  <c r="X22" i="3"/>
  <c r="AG22" i="3"/>
  <c r="L10" i="3"/>
  <c r="M10" i="3" s="1"/>
  <c r="AJ10" i="3" s="1"/>
  <c r="Y22" i="3"/>
  <c r="O22" i="3"/>
  <c r="N22" i="3"/>
  <c r="V22" i="3"/>
  <c r="U22" i="3"/>
  <c r="K22" i="3"/>
  <c r="AC22" i="3"/>
  <c r="AI22" i="3" l="1"/>
  <c r="M22" i="3"/>
  <c r="L22" i="3"/>
  <c r="AH22" i="3"/>
  <c r="AJ9" i="3"/>
  <c r="AJ22" i="3" l="1"/>
  <c r="H5" i="24" l="1"/>
  <c r="I5" i="24" s="1"/>
  <c r="H19" i="24"/>
  <c r="I19" i="24" s="1"/>
  <c r="H18" i="24"/>
  <c r="I18" i="24" s="1"/>
  <c r="H17" i="24"/>
  <c r="I17" i="24" s="1"/>
  <c r="H16" i="24"/>
  <c r="I16" i="24" s="1"/>
  <c r="H15" i="24"/>
  <c r="I15" i="24" s="1"/>
  <c r="H14" i="24"/>
  <c r="I14" i="24" s="1"/>
  <c r="H9" i="24"/>
  <c r="I9" i="24" s="1"/>
  <c r="H13" i="24"/>
  <c r="I13" i="24" s="1"/>
  <c r="H8" i="24"/>
  <c r="I8" i="24" s="1"/>
  <c r="I12" i="24"/>
  <c r="H12" i="24"/>
  <c r="H7" i="24"/>
  <c r="I7" i="24" s="1"/>
  <c r="H11" i="24"/>
  <c r="I11" i="24" s="1"/>
  <c r="H6" i="24"/>
  <c r="H10" i="24"/>
  <c r="I10" i="24" s="1"/>
  <c r="D12" i="24"/>
  <c r="D13" i="24"/>
  <c r="D14" i="24"/>
  <c r="D15" i="24"/>
  <c r="D16" i="24"/>
  <c r="D17" i="24"/>
  <c r="D18" i="24"/>
  <c r="D19" i="24"/>
  <c r="D5" i="24"/>
  <c r="D6" i="24"/>
  <c r="D7" i="24"/>
  <c r="D8" i="24"/>
  <c r="D9" i="24"/>
  <c r="D10" i="24"/>
  <c r="D11" i="24"/>
  <c r="D20" i="24" l="1"/>
  <c r="H20" i="24"/>
  <c r="I6" i="24"/>
  <c r="I20" i="24" s="1"/>
</calcChain>
</file>

<file path=xl/sharedStrings.xml><?xml version="1.0" encoding="utf-8"?>
<sst xmlns="http://schemas.openxmlformats.org/spreadsheetml/2006/main" count="188" uniqueCount="103">
  <si>
    <t>Izglītojamo skaits valsts budžeta mērķdotācijas aprēķināšanai 2021.gada 1.septembrī
Madonas novada pašvaldības izglītības iestāžu klasēs</t>
  </si>
  <si>
    <t>Iestāde</t>
  </si>
  <si>
    <t>1. klase</t>
  </si>
  <si>
    <t>2. klase</t>
  </si>
  <si>
    <t>3. klase</t>
  </si>
  <si>
    <t>4. klase</t>
  </si>
  <si>
    <t>5. klase</t>
  </si>
  <si>
    <t>6. klase</t>
  </si>
  <si>
    <t>7. klase</t>
  </si>
  <si>
    <t>8. klase</t>
  </si>
  <si>
    <t>9. klase</t>
  </si>
  <si>
    <t>10. klase</t>
  </si>
  <si>
    <t>11. klase</t>
  </si>
  <si>
    <t>12. klase</t>
  </si>
  <si>
    <t>1.</t>
  </si>
  <si>
    <t>Andreja Eglīša Ļaudonas vidusskola</t>
  </si>
  <si>
    <t>2.</t>
  </si>
  <si>
    <t>Cesvaines vidusskola</t>
  </si>
  <si>
    <t>3.</t>
  </si>
  <si>
    <t>Ērgļu vidusskola</t>
  </si>
  <si>
    <t>4.</t>
  </si>
  <si>
    <t>Lubānas vidusskola</t>
  </si>
  <si>
    <t>5.</t>
  </si>
  <si>
    <t>Madonas Valsts ģimnāzija</t>
  </si>
  <si>
    <t>6.</t>
  </si>
  <si>
    <t>Madonas pilsētas vidusskola</t>
  </si>
  <si>
    <t>Madonas pilsētas vidusskola (neklātiene)</t>
  </si>
  <si>
    <t>7.</t>
  </si>
  <si>
    <t>Barkavas pamatskola</t>
  </si>
  <si>
    <t>8.</t>
  </si>
  <si>
    <t>Bērzaunes pamatskola</t>
  </si>
  <si>
    <t>9.</t>
  </si>
  <si>
    <t>Degumnieku pamatskola</t>
  </si>
  <si>
    <t>10.</t>
  </si>
  <si>
    <t>Dzelzavas pamatskola</t>
  </si>
  <si>
    <t>11.</t>
  </si>
  <si>
    <t>Kalsnavas pamatskola</t>
  </si>
  <si>
    <t>12.</t>
  </si>
  <si>
    <t>Kusas pamatskola</t>
  </si>
  <si>
    <t>13.</t>
  </si>
  <si>
    <t>Lazdonas pamatskola</t>
  </si>
  <si>
    <t>14.</t>
  </si>
  <si>
    <t>Liezēres pamatskola</t>
  </si>
  <si>
    <t>15.</t>
  </si>
  <si>
    <t>Praulienas pamatskola</t>
  </si>
  <si>
    <t>16.</t>
  </si>
  <si>
    <t>Vestienas pamatskola</t>
  </si>
  <si>
    <t>KOPĀ</t>
  </si>
  <si>
    <t>1.-6.klases</t>
  </si>
  <si>
    <t>bērnu skaits kopā (1.-6.klasē)</t>
  </si>
  <si>
    <t>bērnu skaits kopā (1.-6.klasē) atņemot spec.progr.</t>
  </si>
  <si>
    <t xml:space="preserve"> Nosacīto bērnu skaits vispārējie (1.-6.klasē) X1 </t>
  </si>
  <si>
    <t>bērnu skaits kopā (7.-9.klasē)</t>
  </si>
  <si>
    <t>bērnu skaits kopā (7.-9.klasē) atņemot spec.progr.</t>
  </si>
  <si>
    <t>7.-9.klase</t>
  </si>
  <si>
    <t>10.-12.klase</t>
  </si>
  <si>
    <t>Ģimāzija x 1,22  Vakarskola x 0,6 (klāt no nosacīto bērnu skaita)</t>
  </si>
  <si>
    <t>Bērnu skaits kopā (10.-12.klasē) lielās programmas</t>
  </si>
  <si>
    <t>Nosacīto bērnu skaits kopā (10.-12.klasē) lielās programmas x1,4</t>
  </si>
  <si>
    <t>Bērnu skaits kopā (10.-12.klasē) mazās programmas</t>
  </si>
  <si>
    <t>Nosacīto bērnu skaits kopā (10.-12.klasē) mazās programmas  x1,25</t>
  </si>
  <si>
    <t>bērnu skaits kopā (10.-12.klasē)</t>
  </si>
  <si>
    <t>Nosacītie speciālajās programmās 56 (1.-6. kl.) X2</t>
  </si>
  <si>
    <t>Nosacītie speciālajās programmās 58 (1.-6.kl.) X3</t>
  </si>
  <si>
    <t>tajā skaitā speciālās programmās 56 (1.-6.klasē)</t>
  </si>
  <si>
    <t>tajā skaitā nosacītie speciālās programmās 58 (1.-6.klasē)</t>
  </si>
  <si>
    <t xml:space="preserve"> Nosacīto bērnu skaits vispārējie (7.-9.klasē) X1 </t>
  </si>
  <si>
    <t>Nosacītie speciālajās programmās 56 (7.-9. kl.) X2</t>
  </si>
  <si>
    <t>Nosacītie speciālajās programmās 58 (7.-9.kl.) X3</t>
  </si>
  <si>
    <t>tajā skaitā speciālās programmās 56 (7.-9.klasē)</t>
  </si>
  <si>
    <t>tajā skaitā nosacītie speciālās programmās 58 (7.-9.klasē)</t>
  </si>
  <si>
    <t>Nosacīto bērnu skaits KOPĀ
1.-12.klasē</t>
  </si>
  <si>
    <t>Kopā bērnu skaits 1.-12. kl.</t>
  </si>
  <si>
    <t>Pedagogu likmes mēnesī</t>
  </si>
  <si>
    <t>Pedagogu papildus pienākumiem vai algas palielināšanai, piemaksām par 1., 2.,3.kv.p. (14,5%)</t>
  </si>
  <si>
    <t xml:space="preserve">Vadītājiem un vietniekiem 15% </t>
  </si>
  <si>
    <t>Atbalsta personālam 5,43%</t>
  </si>
  <si>
    <t>Tarificējamās likmes atbalsta personālam</t>
  </si>
  <si>
    <t>Mērķdotācija mēnesim ar VSAOI</t>
  </si>
  <si>
    <t>Mērķdotācija 4 mēnešiem</t>
  </si>
  <si>
    <t>Pedag.likmes X 830 eiro</t>
  </si>
  <si>
    <t>? 401</t>
  </si>
  <si>
    <t xml:space="preserve">Kopā mērķdotācija mēnesī </t>
  </si>
  <si>
    <t>koef. 11,5</t>
  </si>
  <si>
    <t>KOPĀ MD</t>
  </si>
  <si>
    <t>Andreja Eglīša Ļaudonas pamatskola</t>
  </si>
  <si>
    <t>Nr.p.k.</t>
  </si>
  <si>
    <t>Izglītības iestādes nosaukums</t>
  </si>
  <si>
    <t>Kopā mērķdotācija mēnesī tarifikācijai, EUR</t>
  </si>
  <si>
    <t>Kopā</t>
  </si>
  <si>
    <t>Mērķdotācija mēnesim ar VSAOI, EUR</t>
  </si>
  <si>
    <t>Mērķdotācijas sadalījums Madonas novada pašvaldības vispārējās pamatizglītības un vispārējās vidējās izglītības iestāžu pedagoģisko darbinieku darba samaksai un valsts sociālās apdrošināšanas obligātajām iemaksām no 2024.gada 1.septembra līdz 31.decembrim</t>
  </si>
  <si>
    <t>Mērķdotācija 4 mēnešiem ar VSAOI, EUR</t>
  </si>
  <si>
    <t>Izglītojamo skaits 01.09.2024.</t>
  </si>
  <si>
    <t>piešķirts</t>
  </si>
  <si>
    <t>%</t>
  </si>
  <si>
    <t>MD 8 mēnešiem</t>
  </si>
  <si>
    <t>UA</t>
  </si>
  <si>
    <r>
      <t>Mērķdotācijas sadalījums Madonas novada pašvaldības vispārējās pamatizglītības un vispārējās vidējās izglītības iestāžu pedagoģisko darbinieku darba samaksai un valsts sociālās apdrošināšanas obligātajām iemaksām no 20</t>
    </r>
    <r>
      <rPr>
        <b/>
        <sz val="14"/>
        <rFont val="Times New Roman"/>
        <family val="1"/>
        <charset val="186"/>
      </rPr>
      <t>25</t>
    </r>
    <r>
      <rPr>
        <b/>
        <sz val="14"/>
        <color theme="1"/>
        <rFont val="Times New Roman"/>
        <family val="1"/>
        <charset val="186"/>
      </rPr>
      <t>.gada 1.septembra līdz 31.decembrim</t>
    </r>
  </si>
  <si>
    <t>Izglītojamo skaits 01.09.2025.</t>
  </si>
  <si>
    <t>Varakļānu vidusskola</t>
  </si>
  <si>
    <t>Ērgļu pamatskola</t>
  </si>
  <si>
    <t>Lubānas pilsētas pamatskola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</si>
</sst>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0.000"/>
    <numFmt numFmtId="166" formatCode="_-* #,##0_-;\-* #,##0_-;_-* &quot;-&quot;??_-;_-@_-"/>
    <numFmt numFmtId="167" formatCode="#,##0\ _€"/>
    <numFmt numFmtId="168" formatCode="_-* #,##0.000_-;\-* #,##0.000_-;_-* &quot;-&quot;??_-;_-@_-"/>
  </numFmts>
  <fonts count="28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.95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2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name val="Arial Baltic"/>
      <charset val="186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Arial"/>
      <family val="2"/>
      <charset val="186"/>
    </font>
    <font>
      <sz val="10"/>
      <name val="Times New Roman"/>
      <family val="1"/>
      <charset val="204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3">
    <xf numFmtId="0" fontId="0" fillId="0" borderId="0"/>
    <xf numFmtId="0" fontId="10" fillId="0" borderId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/>
    <xf numFmtId="0" fontId="10" fillId="0" borderId="0" applyBorder="0"/>
    <xf numFmtId="0" fontId="8" fillId="0" borderId="0"/>
    <xf numFmtId="0" fontId="17" fillId="0" borderId="0"/>
    <xf numFmtId="0" fontId="7" fillId="0" borderId="0"/>
    <xf numFmtId="43" fontId="10" fillId="0" borderId="0" applyFont="0" applyFill="0" applyBorder="0" applyAlignment="0" applyProtection="0"/>
    <xf numFmtId="0" fontId="10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10" fillId="0" borderId="0"/>
    <xf numFmtId="0" fontId="6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8" fillId="0" borderId="0"/>
    <xf numFmtId="0" fontId="10" fillId="0" borderId="0" applyBorder="0"/>
    <xf numFmtId="0" fontId="10" fillId="0" borderId="0" applyBorder="0"/>
    <xf numFmtId="9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7" fillId="0" borderId="0"/>
    <xf numFmtId="0" fontId="1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14" fillId="0" borderId="2" xfId="0" applyFont="1" applyBorder="1" applyAlignment="1" applyProtection="1">
      <alignment vertical="center" wrapText="1" readingOrder="1"/>
      <protection locked="0"/>
    </xf>
    <xf numFmtId="0" fontId="14" fillId="0" borderId="5" xfId="0" applyFont="1" applyBorder="1" applyAlignment="1" applyProtection="1">
      <alignment horizontal="center" vertical="center" wrapText="1" readingOrder="1"/>
      <protection locked="0"/>
    </xf>
    <xf numFmtId="0" fontId="14" fillId="4" borderId="5" xfId="0" applyFont="1" applyFill="1" applyBorder="1" applyAlignment="1" applyProtection="1">
      <alignment horizontal="center" vertical="center" wrapText="1" readingOrder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9" fillId="0" borderId="13" xfId="0" applyFont="1" applyBorder="1" applyAlignment="1">
      <alignment horizontal="center"/>
    </xf>
    <xf numFmtId="0" fontId="14" fillId="4" borderId="6" xfId="0" applyFont="1" applyFill="1" applyBorder="1" applyAlignment="1" applyProtection="1">
      <alignment horizontal="center" vertical="center" wrapText="1" readingOrder="1"/>
      <protection locked="0"/>
    </xf>
    <xf numFmtId="0" fontId="13" fillId="0" borderId="4" xfId="0" applyFont="1" applyBorder="1" applyAlignment="1" applyProtection="1">
      <alignment horizontal="center" vertical="center" wrapText="1" readingOrder="1"/>
      <protection locked="0"/>
    </xf>
    <xf numFmtId="0" fontId="12" fillId="3" borderId="4" xfId="0" applyFont="1" applyFill="1" applyBorder="1" applyAlignment="1" applyProtection="1">
      <alignment horizontal="center" vertical="center" wrapText="1" readingOrder="1"/>
      <protection locked="0"/>
    </xf>
    <xf numFmtId="0" fontId="15" fillId="3" borderId="8" xfId="0" applyFont="1" applyFill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wrapText="1" readingOrder="1"/>
      <protection locked="0"/>
    </xf>
    <xf numFmtId="0" fontId="9" fillId="0" borderId="20" xfId="0" applyFont="1" applyBorder="1" applyAlignment="1">
      <alignment horizontal="center"/>
    </xf>
    <xf numFmtId="0" fontId="14" fillId="5" borderId="5" xfId="0" applyFont="1" applyFill="1" applyBorder="1" applyAlignment="1" applyProtection="1">
      <alignment horizontal="center" vertical="center" wrapText="1" readingOrder="1"/>
      <protection locked="0"/>
    </xf>
    <xf numFmtId="0" fontId="14" fillId="5" borderId="1" xfId="0" applyFont="1" applyFill="1" applyBorder="1" applyAlignment="1" applyProtection="1">
      <alignment horizontal="center" vertical="center" wrapText="1" readingOrder="1"/>
      <protection locked="0"/>
    </xf>
    <xf numFmtId="0" fontId="14" fillId="5" borderId="2" xfId="0" applyFont="1" applyFill="1" applyBorder="1" applyAlignment="1" applyProtection="1">
      <alignment horizontal="center" vertical="center" wrapText="1" readingOrder="1"/>
      <protection locked="0"/>
    </xf>
    <xf numFmtId="0" fontId="14" fillId="5" borderId="19" xfId="0" applyFont="1" applyFill="1" applyBorder="1" applyAlignment="1" applyProtection="1">
      <alignment horizontal="center" vertical="center" wrapText="1" readingOrder="1"/>
      <protection locked="0"/>
    </xf>
    <xf numFmtId="0" fontId="12" fillId="6" borderId="23" xfId="0" applyFont="1" applyFill="1" applyBorder="1" applyAlignment="1" applyProtection="1">
      <alignment horizontal="center" vertical="center" wrapText="1" readingOrder="1"/>
      <protection locked="0"/>
    </xf>
    <xf numFmtId="0" fontId="12" fillId="6" borderId="18" xfId="0" applyFont="1" applyFill="1" applyBorder="1" applyAlignment="1" applyProtection="1">
      <alignment horizontal="center" vertical="center" wrapText="1" readingOrder="1"/>
      <protection locked="0"/>
    </xf>
    <xf numFmtId="0" fontId="14" fillId="6" borderId="1" xfId="0" applyFont="1" applyFill="1" applyBorder="1" applyAlignment="1" applyProtection="1">
      <alignment horizontal="center" vertical="center" wrapText="1" readingOrder="1"/>
      <protection locked="0"/>
    </xf>
    <xf numFmtId="0" fontId="14" fillId="6" borderId="19" xfId="0" applyFont="1" applyFill="1" applyBorder="1" applyAlignment="1" applyProtection="1">
      <alignment horizontal="center" vertical="center" wrapText="1" readingOrder="1"/>
      <protection locked="0"/>
    </xf>
    <xf numFmtId="0" fontId="15" fillId="6" borderId="22" xfId="0" applyFont="1" applyFill="1" applyBorder="1" applyAlignment="1">
      <alignment horizontal="center" vertical="center"/>
    </xf>
    <xf numFmtId="0" fontId="14" fillId="6" borderId="2" xfId="0" applyFont="1" applyFill="1" applyBorder="1" applyAlignment="1" applyProtection="1">
      <alignment horizontal="center" vertical="center" wrapText="1" readingOrder="1"/>
      <protection locked="0"/>
    </xf>
    <xf numFmtId="0" fontId="12" fillId="6" borderId="21" xfId="0" applyFont="1" applyFill="1" applyBorder="1" applyAlignment="1" applyProtection="1">
      <alignment horizontal="center" vertical="center" wrapText="1" readingOrder="1"/>
      <protection locked="0"/>
    </xf>
    <xf numFmtId="0" fontId="15" fillId="6" borderId="8" xfId="0" applyFont="1" applyFill="1" applyBorder="1" applyAlignment="1">
      <alignment horizontal="center" vertical="center"/>
    </xf>
    <xf numFmtId="0" fontId="13" fillId="6" borderId="4" xfId="0" applyFont="1" applyFill="1" applyBorder="1" applyAlignment="1" applyProtection="1">
      <alignment horizontal="center" vertical="center" wrapText="1" readingOrder="1"/>
      <protection locked="0"/>
    </xf>
    <xf numFmtId="0" fontId="13" fillId="6" borderId="15" xfId="0" applyFont="1" applyFill="1" applyBorder="1" applyAlignment="1" applyProtection="1">
      <alignment horizontal="center" vertical="center" wrapText="1" readingOrder="1"/>
      <protection locked="0"/>
    </xf>
    <xf numFmtId="0" fontId="14" fillId="6" borderId="16" xfId="0" applyFont="1" applyFill="1" applyBorder="1" applyAlignment="1" applyProtection="1">
      <alignment horizontal="center" vertical="center" wrapText="1" readingOrder="1"/>
      <protection locked="0"/>
    </xf>
    <xf numFmtId="0" fontId="15" fillId="6" borderId="17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3" borderId="15" xfId="0" applyFont="1" applyFill="1" applyBorder="1" applyAlignment="1" applyProtection="1">
      <alignment horizontal="center" vertical="center" wrapText="1" readingOrder="1"/>
      <protection locked="0"/>
    </xf>
    <xf numFmtId="0" fontId="14" fillId="3" borderId="16" xfId="0" applyFont="1" applyFill="1" applyBorder="1" applyAlignment="1" applyProtection="1">
      <alignment horizontal="center" vertical="center" wrapText="1" readingOrder="1"/>
      <protection locked="0"/>
    </xf>
    <xf numFmtId="0" fontId="15" fillId="3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6" borderId="11" xfId="0" applyFont="1" applyFill="1" applyBorder="1" applyAlignment="1" applyProtection="1">
      <alignment horizontal="center" vertical="center" wrapText="1" readingOrder="1"/>
      <protection locked="0"/>
    </xf>
    <xf numFmtId="0" fontId="14" fillId="6" borderId="6" xfId="0" applyFont="1" applyFill="1" applyBorder="1" applyAlignment="1" applyProtection="1">
      <alignment horizontal="center" vertical="center" wrapText="1" readingOrder="1"/>
      <protection locked="0"/>
    </xf>
    <xf numFmtId="0" fontId="15" fillId="6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 readingOrder="1"/>
      <protection locked="0"/>
    </xf>
    <xf numFmtId="0" fontId="13" fillId="6" borderId="1" xfId="0" applyFont="1" applyFill="1" applyBorder="1" applyAlignment="1" applyProtection="1">
      <alignment horizontal="center" vertical="center" wrapText="1" readingOrder="1"/>
      <protection locked="0"/>
    </xf>
    <xf numFmtId="0" fontId="15" fillId="3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65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6" borderId="6" xfId="0" applyFill="1" applyBorder="1" applyAlignment="1" applyProtection="1">
      <alignment horizontal="center" vertical="center" wrapText="1" readingOrder="1"/>
      <protection locked="0"/>
    </xf>
    <xf numFmtId="0" fontId="16" fillId="0" borderId="0" xfId="0" applyFont="1" applyAlignment="1">
      <alignment vertical="center"/>
    </xf>
    <xf numFmtId="0" fontId="14" fillId="2" borderId="2" xfId="0" applyFont="1" applyFill="1" applyBorder="1" applyAlignment="1" applyProtection="1">
      <alignment vertical="center" wrapText="1" readingOrder="1"/>
      <protection locked="0"/>
    </xf>
    <xf numFmtId="0" fontId="14" fillId="2" borderId="1" xfId="0" applyFont="1" applyFill="1" applyBorder="1" applyAlignment="1" applyProtection="1">
      <alignment horizontal="center" vertical="center" wrapText="1" readingOrder="1"/>
      <protection locked="0"/>
    </xf>
    <xf numFmtId="165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vertical="center"/>
    </xf>
    <xf numFmtId="2" fontId="15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166" fontId="0" fillId="0" borderId="0" xfId="0" applyNumberFormat="1"/>
    <xf numFmtId="49" fontId="20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 readingOrder="1"/>
      <protection locked="0"/>
    </xf>
    <xf numFmtId="166" fontId="22" fillId="0" borderId="1" xfId="10" applyNumberFormat="1" applyFont="1" applyFill="1" applyBorder="1" applyAlignment="1">
      <alignment horizontal="center" vertical="center"/>
    </xf>
    <xf numFmtId="166" fontId="23" fillId="0" borderId="1" xfId="0" applyNumberFormat="1" applyFont="1" applyBorder="1" applyAlignment="1" applyProtection="1">
      <alignment horizontal="center" vertical="center" wrapText="1" readingOrder="1"/>
      <protection locked="0"/>
    </xf>
    <xf numFmtId="167" fontId="21" fillId="0" borderId="24" xfId="10" applyNumberFormat="1" applyFont="1" applyBorder="1" applyAlignment="1"/>
    <xf numFmtId="167" fontId="21" fillId="0" borderId="24" xfId="10" applyNumberFormat="1" applyFont="1" applyBorder="1" applyAlignment="1">
      <alignment horizontal="center"/>
    </xf>
    <xf numFmtId="0" fontId="0" fillId="0" borderId="1" xfId="0" applyBorder="1"/>
    <xf numFmtId="166" fontId="0" fillId="0" borderId="1" xfId="0" applyNumberFormat="1" applyBorder="1"/>
    <xf numFmtId="167" fontId="21" fillId="0" borderId="1" xfId="10" applyNumberFormat="1" applyFont="1" applyBorder="1" applyAlignment="1"/>
    <xf numFmtId="168" fontId="0" fillId="0" borderId="0" xfId="0" applyNumberFormat="1" applyAlignment="1">
      <alignment vertical="center"/>
    </xf>
    <xf numFmtId="0" fontId="20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5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22" fillId="0" borderId="1" xfId="10" applyNumberFormat="1" applyFont="1" applyFill="1" applyBorder="1" applyAlignment="1">
      <alignment horizontal="center" vertical="center"/>
    </xf>
    <xf numFmtId="1" fontId="23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21" fillId="0" borderId="24" xfId="10" applyNumberFormat="1" applyFont="1" applyBorder="1" applyAlignment="1">
      <alignment horizontal="center"/>
    </xf>
    <xf numFmtId="0" fontId="26" fillId="0" borderId="1" xfId="6" applyFont="1" applyBorder="1" applyAlignment="1">
      <alignment horizontal="left"/>
    </xf>
    <xf numFmtId="0" fontId="26" fillId="0" borderId="1" xfId="6" applyFont="1" applyBorder="1" applyAlignment="1">
      <alignment horizontal="center"/>
    </xf>
    <xf numFmtId="0" fontId="26" fillId="0" borderId="1" xfId="6" applyFont="1" applyBorder="1" applyAlignment="1">
      <alignment horizontal="left" wrapText="1"/>
    </xf>
    <xf numFmtId="3" fontId="0" fillId="0" borderId="0" xfId="0" applyNumberFormat="1"/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1" fillId="0" borderId="0" xfId="0" applyFont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right" vertical="center"/>
    </xf>
    <xf numFmtId="0" fontId="19" fillId="0" borderId="0" xfId="0" applyFont="1" applyAlignment="1">
      <alignment horizontal="center" wrapText="1"/>
    </xf>
    <xf numFmtId="0" fontId="21" fillId="0" borderId="2" xfId="0" applyFont="1" applyBorder="1" applyAlignment="1">
      <alignment horizontal="right"/>
    </xf>
    <xf numFmtId="0" fontId="21" fillId="0" borderId="24" xfId="0" applyFont="1" applyBorder="1" applyAlignment="1">
      <alignment horizontal="right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right"/>
    </xf>
  </cellXfs>
  <cellStyles count="53">
    <cellStyle name="Comma 2" xfId="50" xr:uid="{2124280F-BA6A-49D5-A696-BE5807AB0C82}"/>
    <cellStyle name="Komats" xfId="10" builtinId="3"/>
    <cellStyle name="Komats 2" xfId="17" xr:uid="{00000000-0005-0000-0000-000001000000}"/>
    <cellStyle name="Komats 2 2" xfId="22" xr:uid="{00000000-0005-0000-0000-000002000000}"/>
    <cellStyle name="Komats 2 3" xfId="36" xr:uid="{00000000-0005-0000-0000-000003000000}"/>
    <cellStyle name="Komats 3" xfId="14" xr:uid="{00000000-0005-0000-0000-000004000000}"/>
    <cellStyle name="Komats 3 2" xfId="27" xr:uid="{00000000-0005-0000-0000-000005000000}"/>
    <cellStyle name="Komats 3 2 2" xfId="40" xr:uid="{00000000-0005-0000-0000-000006000000}"/>
    <cellStyle name="Komats 3 3" xfId="34" xr:uid="{00000000-0005-0000-0000-000007000000}"/>
    <cellStyle name="Komats 3 4" xfId="46" xr:uid="{9F0DA096-7F16-4D6E-B90E-6CE73A28B763}"/>
    <cellStyle name="Komats 4" xfId="21" xr:uid="{00000000-0005-0000-0000-000008000000}"/>
    <cellStyle name="Komats 4 2" xfId="39" xr:uid="{00000000-0005-0000-0000-000009000000}"/>
    <cellStyle name="Komats 5" xfId="31" xr:uid="{00000000-0005-0000-0000-00000A000000}"/>
    <cellStyle name="Komats 6" xfId="45" xr:uid="{ED1C01CE-E8F0-4A78-8216-81F779929AD8}"/>
    <cellStyle name="Normal 2" xfId="1" xr:uid="{00000000-0005-0000-0000-00000B000000}"/>
    <cellStyle name="Normal 2 2" xfId="2" xr:uid="{00000000-0005-0000-0000-00000C000000}"/>
    <cellStyle name="Normal 2 2 2" xfId="24" xr:uid="{00000000-0005-0000-0000-00000D000000}"/>
    <cellStyle name="Normal 2 2 3" xfId="51" xr:uid="{890B2458-2E2A-48EE-BAF4-A9D42D7A2080}"/>
    <cellStyle name="Normal 2 3" xfId="3" xr:uid="{00000000-0005-0000-0000-00000E000000}"/>
    <cellStyle name="Normal 2 4" xfId="15" xr:uid="{00000000-0005-0000-0000-00000F000000}"/>
    <cellStyle name="Normal 2 5" xfId="23" xr:uid="{00000000-0005-0000-0000-000010000000}"/>
    <cellStyle name="Normal 3" xfId="4" xr:uid="{00000000-0005-0000-0000-000011000000}"/>
    <cellStyle name="Normal 3 2" xfId="25" xr:uid="{00000000-0005-0000-0000-000012000000}"/>
    <cellStyle name="Normal 4" xfId="8" xr:uid="{00000000-0005-0000-0000-000013000000}"/>
    <cellStyle name="Normal 6" xfId="5" xr:uid="{00000000-0005-0000-0000-000014000000}"/>
    <cellStyle name="Normal_Dažādi" xfId="6" xr:uid="{00000000-0005-0000-0000-000015000000}"/>
    <cellStyle name="Parasts" xfId="0" builtinId="0"/>
    <cellStyle name="Parasts 2" xfId="7" xr:uid="{00000000-0005-0000-0000-000017000000}"/>
    <cellStyle name="Parasts 2 2" xfId="11" xr:uid="{00000000-0005-0000-0000-000018000000}"/>
    <cellStyle name="Parasts 2 2 2" xfId="16" xr:uid="{00000000-0005-0000-0000-000019000000}"/>
    <cellStyle name="Parasts 2 2 2 2" xfId="35" xr:uid="{00000000-0005-0000-0000-00001A000000}"/>
    <cellStyle name="Parasts 2 3" xfId="29" xr:uid="{00000000-0005-0000-0000-00001B000000}"/>
    <cellStyle name="Parasts 3" xfId="9" xr:uid="{00000000-0005-0000-0000-00001C000000}"/>
    <cellStyle name="Parasts 3 2" xfId="13" xr:uid="{00000000-0005-0000-0000-00001D000000}"/>
    <cellStyle name="Parasts 3 2 2" xfId="33" xr:uid="{00000000-0005-0000-0000-00001E000000}"/>
    <cellStyle name="Parasts 3 3" xfId="20" xr:uid="{00000000-0005-0000-0000-00001F000000}"/>
    <cellStyle name="Parasts 3 3 2" xfId="38" xr:uid="{00000000-0005-0000-0000-000020000000}"/>
    <cellStyle name="Parasts 3 4" xfId="30" xr:uid="{00000000-0005-0000-0000-000021000000}"/>
    <cellStyle name="Parasts 3 5" xfId="44" xr:uid="{7A872FAE-CE91-417E-995A-49DF62B8D282}"/>
    <cellStyle name="Parasts 4" xfId="12" xr:uid="{00000000-0005-0000-0000-000022000000}"/>
    <cellStyle name="Parasts 4 2" xfId="28" xr:uid="{00000000-0005-0000-0000-000023000000}"/>
    <cellStyle name="Parasts 4 2 2" xfId="41" xr:uid="{00000000-0005-0000-0000-000024000000}"/>
    <cellStyle name="Parasts 4 2 3" xfId="42" xr:uid="{8BB031B5-9E74-4A3D-8823-D3365F4F0D39}"/>
    <cellStyle name="Parasts 4 3" xfId="32" xr:uid="{00000000-0005-0000-0000-000025000000}"/>
    <cellStyle name="Parasts 4 4" xfId="47" xr:uid="{2BDD30DA-AD7D-43E2-819E-1327219EED57}"/>
    <cellStyle name="Parasts 5" xfId="19" xr:uid="{00000000-0005-0000-0000-000026000000}"/>
    <cellStyle name="Parasts 5 2" xfId="37" xr:uid="{00000000-0005-0000-0000-000027000000}"/>
    <cellStyle name="Parasts 6" xfId="43" xr:uid="{3F383D55-2011-4B58-8025-763879D9DF0C}"/>
    <cellStyle name="Parasts 7" xfId="48" xr:uid="{72FCA305-CBF4-457D-A98F-C978F20E0B52}"/>
    <cellStyle name="Parasts 8" xfId="49" xr:uid="{160BE499-67BF-475D-9A90-CBB3ABC966E8}"/>
    <cellStyle name="Percent 2" xfId="26" xr:uid="{00000000-0005-0000-0000-000028000000}"/>
    <cellStyle name="Percent 3" xfId="52" xr:uid="{5A106AFD-B143-4030-9B85-8494C168283D}"/>
    <cellStyle name="Procenti 2" xfId="18" xr:uid="{00000000-0005-0000-0000-000029000000}"/>
  </cellStyles>
  <dxfs count="0"/>
  <tableStyles count="1" defaultTableStyle="TableStyleMedium2" defaultPivotStyle="PivotStyleLight16">
    <tableStyle name="Invisible" pivot="0" table="0" count="0" xr9:uid="{FA22CEFE-55BA-4DD1-9071-BEE06F2F6D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2"/>
  <sheetViews>
    <sheetView zoomScale="72" zoomScaleNormal="72" workbookViewId="0">
      <pane xSplit="2" ySplit="1" topLeftCell="P2" activePane="bottomRight" state="frozen"/>
      <selection pane="topRight" activeCell="C1" sqref="C1"/>
      <selection pane="bottomLeft" activeCell="A2" sqref="A2"/>
      <selection pane="bottomRight" activeCell="AJ11" sqref="AJ10:AJ11"/>
    </sheetView>
  </sheetViews>
  <sheetFormatPr defaultColWidth="8.85546875" defaultRowHeight="12.75" x14ac:dyDescent="0.2"/>
  <cols>
    <col min="1" max="1" width="3.42578125" style="1" customWidth="1"/>
    <col min="2" max="2" width="30.85546875" style="1" customWidth="1"/>
    <col min="3" max="8" width="6.7109375" style="1" customWidth="1"/>
    <col min="9" max="9" width="13.5703125" style="1" bestFit="1" customWidth="1"/>
    <col min="10" max="10" width="15.28515625" style="1" customWidth="1"/>
    <col min="11" max="11" width="14.42578125" style="1" customWidth="1"/>
    <col min="12" max="12" width="12.5703125" style="1" customWidth="1"/>
    <col min="13" max="13" width="18.85546875" style="1" customWidth="1"/>
    <col min="14" max="14" width="17" style="1" customWidth="1"/>
    <col min="15" max="15" width="18.85546875" style="1" customWidth="1"/>
    <col min="16" max="18" width="6.7109375" style="1" customWidth="1"/>
    <col min="19" max="19" width="14" style="1" customWidth="1"/>
    <col min="20" max="20" width="16.42578125" style="1" customWidth="1"/>
    <col min="21" max="21" width="14" style="1" bestFit="1" customWidth="1"/>
    <col min="22" max="25" width="15.28515625" style="1" customWidth="1"/>
    <col min="26" max="28" width="6.7109375" style="1" customWidth="1"/>
    <col min="29" max="29" width="10.85546875" style="1" customWidth="1"/>
    <col min="30" max="30" width="14" style="1" customWidth="1"/>
    <col min="31" max="31" width="17.140625" style="1" customWidth="1"/>
    <col min="32" max="32" width="12.85546875" style="1" customWidth="1"/>
    <col min="33" max="33" width="16.5703125" style="1" customWidth="1"/>
    <col min="34" max="34" width="16.42578125" style="1" customWidth="1"/>
    <col min="35" max="35" width="12.42578125" style="1" customWidth="1"/>
    <col min="36" max="36" width="12" style="1" customWidth="1"/>
    <col min="37" max="37" width="10.85546875" style="1" customWidth="1"/>
    <col min="38" max="38" width="9.42578125" style="1" customWidth="1"/>
    <col min="39" max="268" width="8.85546875" style="1"/>
    <col min="269" max="269" width="3.42578125" style="1" customWidth="1"/>
    <col min="270" max="270" width="30.85546875" style="1" customWidth="1"/>
    <col min="271" max="282" width="6.7109375" style="1" customWidth="1"/>
    <col min="283" max="286" width="10.85546875" style="1" customWidth="1"/>
    <col min="287" max="287" width="11.7109375" style="1" customWidth="1"/>
    <col min="288" max="291" width="10.85546875" style="1" customWidth="1"/>
    <col min="292" max="292" width="7.28515625" style="1" customWidth="1"/>
    <col min="293" max="293" width="14.85546875" style="1" customWidth="1"/>
    <col min="294" max="294" width="14.7109375" style="1" customWidth="1"/>
    <col min="295" max="524" width="8.85546875" style="1"/>
    <col min="525" max="525" width="3.42578125" style="1" customWidth="1"/>
    <col min="526" max="526" width="30.85546875" style="1" customWidth="1"/>
    <col min="527" max="538" width="6.7109375" style="1" customWidth="1"/>
    <col min="539" max="542" width="10.85546875" style="1" customWidth="1"/>
    <col min="543" max="543" width="11.7109375" style="1" customWidth="1"/>
    <col min="544" max="547" width="10.85546875" style="1" customWidth="1"/>
    <col min="548" max="548" width="7.28515625" style="1" customWidth="1"/>
    <col min="549" max="549" width="14.85546875" style="1" customWidth="1"/>
    <col min="550" max="550" width="14.7109375" style="1" customWidth="1"/>
    <col min="551" max="780" width="8.85546875" style="1"/>
    <col min="781" max="781" width="3.42578125" style="1" customWidth="1"/>
    <col min="782" max="782" width="30.85546875" style="1" customWidth="1"/>
    <col min="783" max="794" width="6.7109375" style="1" customWidth="1"/>
    <col min="795" max="798" width="10.85546875" style="1" customWidth="1"/>
    <col min="799" max="799" width="11.7109375" style="1" customWidth="1"/>
    <col min="800" max="803" width="10.85546875" style="1" customWidth="1"/>
    <col min="804" max="804" width="7.28515625" style="1" customWidth="1"/>
    <col min="805" max="805" width="14.85546875" style="1" customWidth="1"/>
    <col min="806" max="806" width="14.7109375" style="1" customWidth="1"/>
    <col min="807" max="1036" width="8.85546875" style="1"/>
    <col min="1037" max="1037" width="3.42578125" style="1" customWidth="1"/>
    <col min="1038" max="1038" width="30.85546875" style="1" customWidth="1"/>
    <col min="1039" max="1050" width="6.7109375" style="1" customWidth="1"/>
    <col min="1051" max="1054" width="10.85546875" style="1" customWidth="1"/>
    <col min="1055" max="1055" width="11.7109375" style="1" customWidth="1"/>
    <col min="1056" max="1059" width="10.85546875" style="1" customWidth="1"/>
    <col min="1060" max="1060" width="7.28515625" style="1" customWidth="1"/>
    <col min="1061" max="1061" width="14.85546875" style="1" customWidth="1"/>
    <col min="1062" max="1062" width="14.7109375" style="1" customWidth="1"/>
    <col min="1063" max="1292" width="8.85546875" style="1"/>
    <col min="1293" max="1293" width="3.42578125" style="1" customWidth="1"/>
    <col min="1294" max="1294" width="30.85546875" style="1" customWidth="1"/>
    <col min="1295" max="1306" width="6.7109375" style="1" customWidth="1"/>
    <col min="1307" max="1310" width="10.85546875" style="1" customWidth="1"/>
    <col min="1311" max="1311" width="11.7109375" style="1" customWidth="1"/>
    <col min="1312" max="1315" width="10.85546875" style="1" customWidth="1"/>
    <col min="1316" max="1316" width="7.28515625" style="1" customWidth="1"/>
    <col min="1317" max="1317" width="14.85546875" style="1" customWidth="1"/>
    <col min="1318" max="1318" width="14.7109375" style="1" customWidth="1"/>
    <col min="1319" max="1548" width="8.85546875" style="1"/>
    <col min="1549" max="1549" width="3.42578125" style="1" customWidth="1"/>
    <col min="1550" max="1550" width="30.85546875" style="1" customWidth="1"/>
    <col min="1551" max="1562" width="6.7109375" style="1" customWidth="1"/>
    <col min="1563" max="1566" width="10.85546875" style="1" customWidth="1"/>
    <col min="1567" max="1567" width="11.7109375" style="1" customWidth="1"/>
    <col min="1568" max="1571" width="10.85546875" style="1" customWidth="1"/>
    <col min="1572" max="1572" width="7.28515625" style="1" customWidth="1"/>
    <col min="1573" max="1573" width="14.85546875" style="1" customWidth="1"/>
    <col min="1574" max="1574" width="14.7109375" style="1" customWidth="1"/>
    <col min="1575" max="1804" width="8.85546875" style="1"/>
    <col min="1805" max="1805" width="3.42578125" style="1" customWidth="1"/>
    <col min="1806" max="1806" width="30.85546875" style="1" customWidth="1"/>
    <col min="1807" max="1818" width="6.7109375" style="1" customWidth="1"/>
    <col min="1819" max="1822" width="10.85546875" style="1" customWidth="1"/>
    <col min="1823" max="1823" width="11.7109375" style="1" customWidth="1"/>
    <col min="1824" max="1827" width="10.85546875" style="1" customWidth="1"/>
    <col min="1828" max="1828" width="7.28515625" style="1" customWidth="1"/>
    <col min="1829" max="1829" width="14.85546875" style="1" customWidth="1"/>
    <col min="1830" max="1830" width="14.7109375" style="1" customWidth="1"/>
    <col min="1831" max="2060" width="8.85546875" style="1"/>
    <col min="2061" max="2061" width="3.42578125" style="1" customWidth="1"/>
    <col min="2062" max="2062" width="30.85546875" style="1" customWidth="1"/>
    <col min="2063" max="2074" width="6.7109375" style="1" customWidth="1"/>
    <col min="2075" max="2078" width="10.85546875" style="1" customWidth="1"/>
    <col min="2079" max="2079" width="11.7109375" style="1" customWidth="1"/>
    <col min="2080" max="2083" width="10.85546875" style="1" customWidth="1"/>
    <col min="2084" max="2084" width="7.28515625" style="1" customWidth="1"/>
    <col min="2085" max="2085" width="14.85546875" style="1" customWidth="1"/>
    <col min="2086" max="2086" width="14.7109375" style="1" customWidth="1"/>
    <col min="2087" max="2316" width="8.85546875" style="1"/>
    <col min="2317" max="2317" width="3.42578125" style="1" customWidth="1"/>
    <col min="2318" max="2318" width="30.85546875" style="1" customWidth="1"/>
    <col min="2319" max="2330" width="6.7109375" style="1" customWidth="1"/>
    <col min="2331" max="2334" width="10.85546875" style="1" customWidth="1"/>
    <col min="2335" max="2335" width="11.7109375" style="1" customWidth="1"/>
    <col min="2336" max="2339" width="10.85546875" style="1" customWidth="1"/>
    <col min="2340" max="2340" width="7.28515625" style="1" customWidth="1"/>
    <col min="2341" max="2341" width="14.85546875" style="1" customWidth="1"/>
    <col min="2342" max="2342" width="14.7109375" style="1" customWidth="1"/>
    <col min="2343" max="2572" width="8.85546875" style="1"/>
    <col min="2573" max="2573" width="3.42578125" style="1" customWidth="1"/>
    <col min="2574" max="2574" width="30.85546875" style="1" customWidth="1"/>
    <col min="2575" max="2586" width="6.7109375" style="1" customWidth="1"/>
    <col min="2587" max="2590" width="10.85546875" style="1" customWidth="1"/>
    <col min="2591" max="2591" width="11.7109375" style="1" customWidth="1"/>
    <col min="2592" max="2595" width="10.85546875" style="1" customWidth="1"/>
    <col min="2596" max="2596" width="7.28515625" style="1" customWidth="1"/>
    <col min="2597" max="2597" width="14.85546875" style="1" customWidth="1"/>
    <col min="2598" max="2598" width="14.7109375" style="1" customWidth="1"/>
    <col min="2599" max="2828" width="8.85546875" style="1"/>
    <col min="2829" max="2829" width="3.42578125" style="1" customWidth="1"/>
    <col min="2830" max="2830" width="30.85546875" style="1" customWidth="1"/>
    <col min="2831" max="2842" width="6.7109375" style="1" customWidth="1"/>
    <col min="2843" max="2846" width="10.85546875" style="1" customWidth="1"/>
    <col min="2847" max="2847" width="11.7109375" style="1" customWidth="1"/>
    <col min="2848" max="2851" width="10.85546875" style="1" customWidth="1"/>
    <col min="2852" max="2852" width="7.28515625" style="1" customWidth="1"/>
    <col min="2853" max="2853" width="14.85546875" style="1" customWidth="1"/>
    <col min="2854" max="2854" width="14.7109375" style="1" customWidth="1"/>
    <col min="2855" max="3084" width="8.85546875" style="1"/>
    <col min="3085" max="3085" width="3.42578125" style="1" customWidth="1"/>
    <col min="3086" max="3086" width="30.85546875" style="1" customWidth="1"/>
    <col min="3087" max="3098" width="6.7109375" style="1" customWidth="1"/>
    <col min="3099" max="3102" width="10.85546875" style="1" customWidth="1"/>
    <col min="3103" max="3103" width="11.7109375" style="1" customWidth="1"/>
    <col min="3104" max="3107" width="10.85546875" style="1" customWidth="1"/>
    <col min="3108" max="3108" width="7.28515625" style="1" customWidth="1"/>
    <col min="3109" max="3109" width="14.85546875" style="1" customWidth="1"/>
    <col min="3110" max="3110" width="14.7109375" style="1" customWidth="1"/>
    <col min="3111" max="3340" width="8.85546875" style="1"/>
    <col min="3341" max="3341" width="3.42578125" style="1" customWidth="1"/>
    <col min="3342" max="3342" width="30.85546875" style="1" customWidth="1"/>
    <col min="3343" max="3354" width="6.7109375" style="1" customWidth="1"/>
    <col min="3355" max="3358" width="10.85546875" style="1" customWidth="1"/>
    <col min="3359" max="3359" width="11.7109375" style="1" customWidth="1"/>
    <col min="3360" max="3363" width="10.85546875" style="1" customWidth="1"/>
    <col min="3364" max="3364" width="7.28515625" style="1" customWidth="1"/>
    <col min="3365" max="3365" width="14.85546875" style="1" customWidth="1"/>
    <col min="3366" max="3366" width="14.7109375" style="1" customWidth="1"/>
    <col min="3367" max="3596" width="8.85546875" style="1"/>
    <col min="3597" max="3597" width="3.42578125" style="1" customWidth="1"/>
    <col min="3598" max="3598" width="30.85546875" style="1" customWidth="1"/>
    <col min="3599" max="3610" width="6.7109375" style="1" customWidth="1"/>
    <col min="3611" max="3614" width="10.85546875" style="1" customWidth="1"/>
    <col min="3615" max="3615" width="11.7109375" style="1" customWidth="1"/>
    <col min="3616" max="3619" width="10.85546875" style="1" customWidth="1"/>
    <col min="3620" max="3620" width="7.28515625" style="1" customWidth="1"/>
    <col min="3621" max="3621" width="14.85546875" style="1" customWidth="1"/>
    <col min="3622" max="3622" width="14.7109375" style="1" customWidth="1"/>
    <col min="3623" max="3852" width="8.85546875" style="1"/>
    <col min="3853" max="3853" width="3.42578125" style="1" customWidth="1"/>
    <col min="3854" max="3854" width="30.85546875" style="1" customWidth="1"/>
    <col min="3855" max="3866" width="6.7109375" style="1" customWidth="1"/>
    <col min="3867" max="3870" width="10.85546875" style="1" customWidth="1"/>
    <col min="3871" max="3871" width="11.7109375" style="1" customWidth="1"/>
    <col min="3872" max="3875" width="10.85546875" style="1" customWidth="1"/>
    <col min="3876" max="3876" width="7.28515625" style="1" customWidth="1"/>
    <col min="3877" max="3877" width="14.85546875" style="1" customWidth="1"/>
    <col min="3878" max="3878" width="14.7109375" style="1" customWidth="1"/>
    <col min="3879" max="4108" width="8.85546875" style="1"/>
    <col min="4109" max="4109" width="3.42578125" style="1" customWidth="1"/>
    <col min="4110" max="4110" width="30.85546875" style="1" customWidth="1"/>
    <col min="4111" max="4122" width="6.7109375" style="1" customWidth="1"/>
    <col min="4123" max="4126" width="10.85546875" style="1" customWidth="1"/>
    <col min="4127" max="4127" width="11.7109375" style="1" customWidth="1"/>
    <col min="4128" max="4131" width="10.85546875" style="1" customWidth="1"/>
    <col min="4132" max="4132" width="7.28515625" style="1" customWidth="1"/>
    <col min="4133" max="4133" width="14.85546875" style="1" customWidth="1"/>
    <col min="4134" max="4134" width="14.7109375" style="1" customWidth="1"/>
    <col min="4135" max="4364" width="8.85546875" style="1"/>
    <col min="4365" max="4365" width="3.42578125" style="1" customWidth="1"/>
    <col min="4366" max="4366" width="30.85546875" style="1" customWidth="1"/>
    <col min="4367" max="4378" width="6.7109375" style="1" customWidth="1"/>
    <col min="4379" max="4382" width="10.85546875" style="1" customWidth="1"/>
    <col min="4383" max="4383" width="11.7109375" style="1" customWidth="1"/>
    <col min="4384" max="4387" width="10.85546875" style="1" customWidth="1"/>
    <col min="4388" max="4388" width="7.28515625" style="1" customWidth="1"/>
    <col min="4389" max="4389" width="14.85546875" style="1" customWidth="1"/>
    <col min="4390" max="4390" width="14.7109375" style="1" customWidth="1"/>
    <col min="4391" max="4620" width="8.85546875" style="1"/>
    <col min="4621" max="4621" width="3.42578125" style="1" customWidth="1"/>
    <col min="4622" max="4622" width="30.85546875" style="1" customWidth="1"/>
    <col min="4623" max="4634" width="6.7109375" style="1" customWidth="1"/>
    <col min="4635" max="4638" width="10.85546875" style="1" customWidth="1"/>
    <col min="4639" max="4639" width="11.7109375" style="1" customWidth="1"/>
    <col min="4640" max="4643" width="10.85546875" style="1" customWidth="1"/>
    <col min="4644" max="4644" width="7.28515625" style="1" customWidth="1"/>
    <col min="4645" max="4645" width="14.85546875" style="1" customWidth="1"/>
    <col min="4646" max="4646" width="14.7109375" style="1" customWidth="1"/>
    <col min="4647" max="4876" width="8.85546875" style="1"/>
    <col min="4877" max="4877" width="3.42578125" style="1" customWidth="1"/>
    <col min="4878" max="4878" width="30.85546875" style="1" customWidth="1"/>
    <col min="4879" max="4890" width="6.7109375" style="1" customWidth="1"/>
    <col min="4891" max="4894" width="10.85546875" style="1" customWidth="1"/>
    <col min="4895" max="4895" width="11.7109375" style="1" customWidth="1"/>
    <col min="4896" max="4899" width="10.85546875" style="1" customWidth="1"/>
    <col min="4900" max="4900" width="7.28515625" style="1" customWidth="1"/>
    <col min="4901" max="4901" width="14.85546875" style="1" customWidth="1"/>
    <col min="4902" max="4902" width="14.7109375" style="1" customWidth="1"/>
    <col min="4903" max="5132" width="8.85546875" style="1"/>
    <col min="5133" max="5133" width="3.42578125" style="1" customWidth="1"/>
    <col min="5134" max="5134" width="30.85546875" style="1" customWidth="1"/>
    <col min="5135" max="5146" width="6.7109375" style="1" customWidth="1"/>
    <col min="5147" max="5150" width="10.85546875" style="1" customWidth="1"/>
    <col min="5151" max="5151" width="11.7109375" style="1" customWidth="1"/>
    <col min="5152" max="5155" width="10.85546875" style="1" customWidth="1"/>
    <col min="5156" max="5156" width="7.28515625" style="1" customWidth="1"/>
    <col min="5157" max="5157" width="14.85546875" style="1" customWidth="1"/>
    <col min="5158" max="5158" width="14.7109375" style="1" customWidth="1"/>
    <col min="5159" max="5388" width="8.85546875" style="1"/>
    <col min="5389" max="5389" width="3.42578125" style="1" customWidth="1"/>
    <col min="5390" max="5390" width="30.85546875" style="1" customWidth="1"/>
    <col min="5391" max="5402" width="6.7109375" style="1" customWidth="1"/>
    <col min="5403" max="5406" width="10.85546875" style="1" customWidth="1"/>
    <col min="5407" max="5407" width="11.7109375" style="1" customWidth="1"/>
    <col min="5408" max="5411" width="10.85546875" style="1" customWidth="1"/>
    <col min="5412" max="5412" width="7.28515625" style="1" customWidth="1"/>
    <col min="5413" max="5413" width="14.85546875" style="1" customWidth="1"/>
    <col min="5414" max="5414" width="14.7109375" style="1" customWidth="1"/>
    <col min="5415" max="5644" width="8.85546875" style="1"/>
    <col min="5645" max="5645" width="3.42578125" style="1" customWidth="1"/>
    <col min="5646" max="5646" width="30.85546875" style="1" customWidth="1"/>
    <col min="5647" max="5658" width="6.7109375" style="1" customWidth="1"/>
    <col min="5659" max="5662" width="10.85546875" style="1" customWidth="1"/>
    <col min="5663" max="5663" width="11.7109375" style="1" customWidth="1"/>
    <col min="5664" max="5667" width="10.85546875" style="1" customWidth="1"/>
    <col min="5668" max="5668" width="7.28515625" style="1" customWidth="1"/>
    <col min="5669" max="5669" width="14.85546875" style="1" customWidth="1"/>
    <col min="5670" max="5670" width="14.7109375" style="1" customWidth="1"/>
    <col min="5671" max="5900" width="8.85546875" style="1"/>
    <col min="5901" max="5901" width="3.42578125" style="1" customWidth="1"/>
    <col min="5902" max="5902" width="30.85546875" style="1" customWidth="1"/>
    <col min="5903" max="5914" width="6.7109375" style="1" customWidth="1"/>
    <col min="5915" max="5918" width="10.85546875" style="1" customWidth="1"/>
    <col min="5919" max="5919" width="11.7109375" style="1" customWidth="1"/>
    <col min="5920" max="5923" width="10.85546875" style="1" customWidth="1"/>
    <col min="5924" max="5924" width="7.28515625" style="1" customWidth="1"/>
    <col min="5925" max="5925" width="14.85546875" style="1" customWidth="1"/>
    <col min="5926" max="5926" width="14.7109375" style="1" customWidth="1"/>
    <col min="5927" max="6156" width="8.85546875" style="1"/>
    <col min="6157" max="6157" width="3.42578125" style="1" customWidth="1"/>
    <col min="6158" max="6158" width="30.85546875" style="1" customWidth="1"/>
    <col min="6159" max="6170" width="6.7109375" style="1" customWidth="1"/>
    <col min="6171" max="6174" width="10.85546875" style="1" customWidth="1"/>
    <col min="6175" max="6175" width="11.7109375" style="1" customWidth="1"/>
    <col min="6176" max="6179" width="10.85546875" style="1" customWidth="1"/>
    <col min="6180" max="6180" width="7.28515625" style="1" customWidth="1"/>
    <col min="6181" max="6181" width="14.85546875" style="1" customWidth="1"/>
    <col min="6182" max="6182" width="14.7109375" style="1" customWidth="1"/>
    <col min="6183" max="6412" width="8.85546875" style="1"/>
    <col min="6413" max="6413" width="3.42578125" style="1" customWidth="1"/>
    <col min="6414" max="6414" width="30.85546875" style="1" customWidth="1"/>
    <col min="6415" max="6426" width="6.7109375" style="1" customWidth="1"/>
    <col min="6427" max="6430" width="10.85546875" style="1" customWidth="1"/>
    <col min="6431" max="6431" width="11.7109375" style="1" customWidth="1"/>
    <col min="6432" max="6435" width="10.85546875" style="1" customWidth="1"/>
    <col min="6436" max="6436" width="7.28515625" style="1" customWidth="1"/>
    <col min="6437" max="6437" width="14.85546875" style="1" customWidth="1"/>
    <col min="6438" max="6438" width="14.7109375" style="1" customWidth="1"/>
    <col min="6439" max="6668" width="8.85546875" style="1"/>
    <col min="6669" max="6669" width="3.42578125" style="1" customWidth="1"/>
    <col min="6670" max="6670" width="30.85546875" style="1" customWidth="1"/>
    <col min="6671" max="6682" width="6.7109375" style="1" customWidth="1"/>
    <col min="6683" max="6686" width="10.85546875" style="1" customWidth="1"/>
    <col min="6687" max="6687" width="11.7109375" style="1" customWidth="1"/>
    <col min="6688" max="6691" width="10.85546875" style="1" customWidth="1"/>
    <col min="6692" max="6692" width="7.28515625" style="1" customWidth="1"/>
    <col min="6693" max="6693" width="14.85546875" style="1" customWidth="1"/>
    <col min="6694" max="6694" width="14.7109375" style="1" customWidth="1"/>
    <col min="6695" max="6924" width="8.85546875" style="1"/>
    <col min="6925" max="6925" width="3.42578125" style="1" customWidth="1"/>
    <col min="6926" max="6926" width="30.85546875" style="1" customWidth="1"/>
    <col min="6927" max="6938" width="6.7109375" style="1" customWidth="1"/>
    <col min="6939" max="6942" width="10.85546875" style="1" customWidth="1"/>
    <col min="6943" max="6943" width="11.7109375" style="1" customWidth="1"/>
    <col min="6944" max="6947" width="10.85546875" style="1" customWidth="1"/>
    <col min="6948" max="6948" width="7.28515625" style="1" customWidth="1"/>
    <col min="6949" max="6949" width="14.85546875" style="1" customWidth="1"/>
    <col min="6950" max="6950" width="14.7109375" style="1" customWidth="1"/>
    <col min="6951" max="7180" width="8.85546875" style="1"/>
    <col min="7181" max="7181" width="3.42578125" style="1" customWidth="1"/>
    <col min="7182" max="7182" width="30.85546875" style="1" customWidth="1"/>
    <col min="7183" max="7194" width="6.7109375" style="1" customWidth="1"/>
    <col min="7195" max="7198" width="10.85546875" style="1" customWidth="1"/>
    <col min="7199" max="7199" width="11.7109375" style="1" customWidth="1"/>
    <col min="7200" max="7203" width="10.85546875" style="1" customWidth="1"/>
    <col min="7204" max="7204" width="7.28515625" style="1" customWidth="1"/>
    <col min="7205" max="7205" width="14.85546875" style="1" customWidth="1"/>
    <col min="7206" max="7206" width="14.7109375" style="1" customWidth="1"/>
    <col min="7207" max="7436" width="8.85546875" style="1"/>
    <col min="7437" max="7437" width="3.42578125" style="1" customWidth="1"/>
    <col min="7438" max="7438" width="30.85546875" style="1" customWidth="1"/>
    <col min="7439" max="7450" width="6.7109375" style="1" customWidth="1"/>
    <col min="7451" max="7454" width="10.85546875" style="1" customWidth="1"/>
    <col min="7455" max="7455" width="11.7109375" style="1" customWidth="1"/>
    <col min="7456" max="7459" width="10.85546875" style="1" customWidth="1"/>
    <col min="7460" max="7460" width="7.28515625" style="1" customWidth="1"/>
    <col min="7461" max="7461" width="14.85546875" style="1" customWidth="1"/>
    <col min="7462" max="7462" width="14.7109375" style="1" customWidth="1"/>
    <col min="7463" max="7692" width="8.85546875" style="1"/>
    <col min="7693" max="7693" width="3.42578125" style="1" customWidth="1"/>
    <col min="7694" max="7694" width="30.85546875" style="1" customWidth="1"/>
    <col min="7695" max="7706" width="6.7109375" style="1" customWidth="1"/>
    <col min="7707" max="7710" width="10.85546875" style="1" customWidth="1"/>
    <col min="7711" max="7711" width="11.7109375" style="1" customWidth="1"/>
    <col min="7712" max="7715" width="10.85546875" style="1" customWidth="1"/>
    <col min="7716" max="7716" width="7.28515625" style="1" customWidth="1"/>
    <col min="7717" max="7717" width="14.85546875" style="1" customWidth="1"/>
    <col min="7718" max="7718" width="14.7109375" style="1" customWidth="1"/>
    <col min="7719" max="7948" width="8.85546875" style="1"/>
    <col min="7949" max="7949" width="3.42578125" style="1" customWidth="1"/>
    <col min="7950" max="7950" width="30.85546875" style="1" customWidth="1"/>
    <col min="7951" max="7962" width="6.7109375" style="1" customWidth="1"/>
    <col min="7963" max="7966" width="10.85546875" style="1" customWidth="1"/>
    <col min="7967" max="7967" width="11.7109375" style="1" customWidth="1"/>
    <col min="7968" max="7971" width="10.85546875" style="1" customWidth="1"/>
    <col min="7972" max="7972" width="7.28515625" style="1" customWidth="1"/>
    <col min="7973" max="7973" width="14.85546875" style="1" customWidth="1"/>
    <col min="7974" max="7974" width="14.7109375" style="1" customWidth="1"/>
    <col min="7975" max="8204" width="8.85546875" style="1"/>
    <col min="8205" max="8205" width="3.42578125" style="1" customWidth="1"/>
    <col min="8206" max="8206" width="30.85546875" style="1" customWidth="1"/>
    <col min="8207" max="8218" width="6.7109375" style="1" customWidth="1"/>
    <col min="8219" max="8222" width="10.85546875" style="1" customWidth="1"/>
    <col min="8223" max="8223" width="11.7109375" style="1" customWidth="1"/>
    <col min="8224" max="8227" width="10.85546875" style="1" customWidth="1"/>
    <col min="8228" max="8228" width="7.28515625" style="1" customWidth="1"/>
    <col min="8229" max="8229" width="14.85546875" style="1" customWidth="1"/>
    <col min="8230" max="8230" width="14.7109375" style="1" customWidth="1"/>
    <col min="8231" max="8460" width="8.85546875" style="1"/>
    <col min="8461" max="8461" width="3.42578125" style="1" customWidth="1"/>
    <col min="8462" max="8462" width="30.85546875" style="1" customWidth="1"/>
    <col min="8463" max="8474" width="6.7109375" style="1" customWidth="1"/>
    <col min="8475" max="8478" width="10.85546875" style="1" customWidth="1"/>
    <col min="8479" max="8479" width="11.7109375" style="1" customWidth="1"/>
    <col min="8480" max="8483" width="10.85546875" style="1" customWidth="1"/>
    <col min="8484" max="8484" width="7.28515625" style="1" customWidth="1"/>
    <col min="8485" max="8485" width="14.85546875" style="1" customWidth="1"/>
    <col min="8486" max="8486" width="14.7109375" style="1" customWidth="1"/>
    <col min="8487" max="8716" width="8.85546875" style="1"/>
    <col min="8717" max="8717" width="3.42578125" style="1" customWidth="1"/>
    <col min="8718" max="8718" width="30.85546875" style="1" customWidth="1"/>
    <col min="8719" max="8730" width="6.7109375" style="1" customWidth="1"/>
    <col min="8731" max="8734" width="10.85546875" style="1" customWidth="1"/>
    <col min="8735" max="8735" width="11.7109375" style="1" customWidth="1"/>
    <col min="8736" max="8739" width="10.85546875" style="1" customWidth="1"/>
    <col min="8740" max="8740" width="7.28515625" style="1" customWidth="1"/>
    <col min="8741" max="8741" width="14.85546875" style="1" customWidth="1"/>
    <col min="8742" max="8742" width="14.7109375" style="1" customWidth="1"/>
    <col min="8743" max="8972" width="8.85546875" style="1"/>
    <col min="8973" max="8973" width="3.42578125" style="1" customWidth="1"/>
    <col min="8974" max="8974" width="30.85546875" style="1" customWidth="1"/>
    <col min="8975" max="8986" width="6.7109375" style="1" customWidth="1"/>
    <col min="8987" max="8990" width="10.85546875" style="1" customWidth="1"/>
    <col min="8991" max="8991" width="11.7109375" style="1" customWidth="1"/>
    <col min="8992" max="8995" width="10.85546875" style="1" customWidth="1"/>
    <col min="8996" max="8996" width="7.28515625" style="1" customWidth="1"/>
    <col min="8997" max="8997" width="14.85546875" style="1" customWidth="1"/>
    <col min="8998" max="8998" width="14.7109375" style="1" customWidth="1"/>
    <col min="8999" max="9228" width="8.85546875" style="1"/>
    <col min="9229" max="9229" width="3.42578125" style="1" customWidth="1"/>
    <col min="9230" max="9230" width="30.85546875" style="1" customWidth="1"/>
    <col min="9231" max="9242" width="6.7109375" style="1" customWidth="1"/>
    <col min="9243" max="9246" width="10.85546875" style="1" customWidth="1"/>
    <col min="9247" max="9247" width="11.7109375" style="1" customWidth="1"/>
    <col min="9248" max="9251" width="10.85546875" style="1" customWidth="1"/>
    <col min="9252" max="9252" width="7.28515625" style="1" customWidth="1"/>
    <col min="9253" max="9253" width="14.85546875" style="1" customWidth="1"/>
    <col min="9254" max="9254" width="14.7109375" style="1" customWidth="1"/>
    <col min="9255" max="9484" width="8.85546875" style="1"/>
    <col min="9485" max="9485" width="3.42578125" style="1" customWidth="1"/>
    <col min="9486" max="9486" width="30.85546875" style="1" customWidth="1"/>
    <col min="9487" max="9498" width="6.7109375" style="1" customWidth="1"/>
    <col min="9499" max="9502" width="10.85546875" style="1" customWidth="1"/>
    <col min="9503" max="9503" width="11.7109375" style="1" customWidth="1"/>
    <col min="9504" max="9507" width="10.85546875" style="1" customWidth="1"/>
    <col min="9508" max="9508" width="7.28515625" style="1" customWidth="1"/>
    <col min="9509" max="9509" width="14.85546875" style="1" customWidth="1"/>
    <col min="9510" max="9510" width="14.7109375" style="1" customWidth="1"/>
    <col min="9511" max="9740" width="8.85546875" style="1"/>
    <col min="9741" max="9741" width="3.42578125" style="1" customWidth="1"/>
    <col min="9742" max="9742" width="30.85546875" style="1" customWidth="1"/>
    <col min="9743" max="9754" width="6.7109375" style="1" customWidth="1"/>
    <col min="9755" max="9758" width="10.85546875" style="1" customWidth="1"/>
    <col min="9759" max="9759" width="11.7109375" style="1" customWidth="1"/>
    <col min="9760" max="9763" width="10.85546875" style="1" customWidth="1"/>
    <col min="9764" max="9764" width="7.28515625" style="1" customWidth="1"/>
    <col min="9765" max="9765" width="14.85546875" style="1" customWidth="1"/>
    <col min="9766" max="9766" width="14.7109375" style="1" customWidth="1"/>
    <col min="9767" max="9996" width="8.85546875" style="1"/>
    <col min="9997" max="9997" width="3.42578125" style="1" customWidth="1"/>
    <col min="9998" max="9998" width="30.85546875" style="1" customWidth="1"/>
    <col min="9999" max="10010" width="6.7109375" style="1" customWidth="1"/>
    <col min="10011" max="10014" width="10.85546875" style="1" customWidth="1"/>
    <col min="10015" max="10015" width="11.7109375" style="1" customWidth="1"/>
    <col min="10016" max="10019" width="10.85546875" style="1" customWidth="1"/>
    <col min="10020" max="10020" width="7.28515625" style="1" customWidth="1"/>
    <col min="10021" max="10021" width="14.85546875" style="1" customWidth="1"/>
    <col min="10022" max="10022" width="14.7109375" style="1" customWidth="1"/>
    <col min="10023" max="10252" width="8.85546875" style="1"/>
    <col min="10253" max="10253" width="3.42578125" style="1" customWidth="1"/>
    <col min="10254" max="10254" width="30.85546875" style="1" customWidth="1"/>
    <col min="10255" max="10266" width="6.7109375" style="1" customWidth="1"/>
    <col min="10267" max="10270" width="10.85546875" style="1" customWidth="1"/>
    <col min="10271" max="10271" width="11.7109375" style="1" customWidth="1"/>
    <col min="10272" max="10275" width="10.85546875" style="1" customWidth="1"/>
    <col min="10276" max="10276" width="7.28515625" style="1" customWidth="1"/>
    <col min="10277" max="10277" width="14.85546875" style="1" customWidth="1"/>
    <col min="10278" max="10278" width="14.7109375" style="1" customWidth="1"/>
    <col min="10279" max="10508" width="8.85546875" style="1"/>
    <col min="10509" max="10509" width="3.42578125" style="1" customWidth="1"/>
    <col min="10510" max="10510" width="30.85546875" style="1" customWidth="1"/>
    <col min="10511" max="10522" width="6.7109375" style="1" customWidth="1"/>
    <col min="10523" max="10526" width="10.85546875" style="1" customWidth="1"/>
    <col min="10527" max="10527" width="11.7109375" style="1" customWidth="1"/>
    <col min="10528" max="10531" width="10.85546875" style="1" customWidth="1"/>
    <col min="10532" max="10532" width="7.28515625" style="1" customWidth="1"/>
    <col min="10533" max="10533" width="14.85546875" style="1" customWidth="1"/>
    <col min="10534" max="10534" width="14.7109375" style="1" customWidth="1"/>
    <col min="10535" max="10764" width="8.85546875" style="1"/>
    <col min="10765" max="10765" width="3.42578125" style="1" customWidth="1"/>
    <col min="10766" max="10766" width="30.85546875" style="1" customWidth="1"/>
    <col min="10767" max="10778" width="6.7109375" style="1" customWidth="1"/>
    <col min="10779" max="10782" width="10.85546875" style="1" customWidth="1"/>
    <col min="10783" max="10783" width="11.7109375" style="1" customWidth="1"/>
    <col min="10784" max="10787" width="10.85546875" style="1" customWidth="1"/>
    <col min="10788" max="10788" width="7.28515625" style="1" customWidth="1"/>
    <col min="10789" max="10789" width="14.85546875" style="1" customWidth="1"/>
    <col min="10790" max="10790" width="14.7109375" style="1" customWidth="1"/>
    <col min="10791" max="11020" width="8.85546875" style="1"/>
    <col min="11021" max="11021" width="3.42578125" style="1" customWidth="1"/>
    <col min="11022" max="11022" width="30.85546875" style="1" customWidth="1"/>
    <col min="11023" max="11034" width="6.7109375" style="1" customWidth="1"/>
    <col min="11035" max="11038" width="10.85546875" style="1" customWidth="1"/>
    <col min="11039" max="11039" width="11.7109375" style="1" customWidth="1"/>
    <col min="11040" max="11043" width="10.85546875" style="1" customWidth="1"/>
    <col min="11044" max="11044" width="7.28515625" style="1" customWidth="1"/>
    <col min="11045" max="11045" width="14.85546875" style="1" customWidth="1"/>
    <col min="11046" max="11046" width="14.7109375" style="1" customWidth="1"/>
    <col min="11047" max="11276" width="8.85546875" style="1"/>
    <col min="11277" max="11277" width="3.42578125" style="1" customWidth="1"/>
    <col min="11278" max="11278" width="30.85546875" style="1" customWidth="1"/>
    <col min="11279" max="11290" width="6.7109375" style="1" customWidth="1"/>
    <col min="11291" max="11294" width="10.85546875" style="1" customWidth="1"/>
    <col min="11295" max="11295" width="11.7109375" style="1" customWidth="1"/>
    <col min="11296" max="11299" width="10.85546875" style="1" customWidth="1"/>
    <col min="11300" max="11300" width="7.28515625" style="1" customWidth="1"/>
    <col min="11301" max="11301" width="14.85546875" style="1" customWidth="1"/>
    <col min="11302" max="11302" width="14.7109375" style="1" customWidth="1"/>
    <col min="11303" max="11532" width="8.85546875" style="1"/>
    <col min="11533" max="11533" width="3.42578125" style="1" customWidth="1"/>
    <col min="11534" max="11534" width="30.85546875" style="1" customWidth="1"/>
    <col min="11535" max="11546" width="6.7109375" style="1" customWidth="1"/>
    <col min="11547" max="11550" width="10.85546875" style="1" customWidth="1"/>
    <col min="11551" max="11551" width="11.7109375" style="1" customWidth="1"/>
    <col min="11552" max="11555" width="10.85546875" style="1" customWidth="1"/>
    <col min="11556" max="11556" width="7.28515625" style="1" customWidth="1"/>
    <col min="11557" max="11557" width="14.85546875" style="1" customWidth="1"/>
    <col min="11558" max="11558" width="14.7109375" style="1" customWidth="1"/>
    <col min="11559" max="11788" width="8.85546875" style="1"/>
    <col min="11789" max="11789" width="3.42578125" style="1" customWidth="1"/>
    <col min="11790" max="11790" width="30.85546875" style="1" customWidth="1"/>
    <col min="11791" max="11802" width="6.7109375" style="1" customWidth="1"/>
    <col min="11803" max="11806" width="10.85546875" style="1" customWidth="1"/>
    <col min="11807" max="11807" width="11.7109375" style="1" customWidth="1"/>
    <col min="11808" max="11811" width="10.85546875" style="1" customWidth="1"/>
    <col min="11812" max="11812" width="7.28515625" style="1" customWidth="1"/>
    <col min="11813" max="11813" width="14.85546875" style="1" customWidth="1"/>
    <col min="11814" max="11814" width="14.7109375" style="1" customWidth="1"/>
    <col min="11815" max="12044" width="8.85546875" style="1"/>
    <col min="12045" max="12045" width="3.42578125" style="1" customWidth="1"/>
    <col min="12046" max="12046" width="30.85546875" style="1" customWidth="1"/>
    <col min="12047" max="12058" width="6.7109375" style="1" customWidth="1"/>
    <col min="12059" max="12062" width="10.85546875" style="1" customWidth="1"/>
    <col min="12063" max="12063" width="11.7109375" style="1" customWidth="1"/>
    <col min="12064" max="12067" width="10.85546875" style="1" customWidth="1"/>
    <col min="12068" max="12068" width="7.28515625" style="1" customWidth="1"/>
    <col min="12069" max="12069" width="14.85546875" style="1" customWidth="1"/>
    <col min="12070" max="12070" width="14.7109375" style="1" customWidth="1"/>
    <col min="12071" max="12300" width="8.85546875" style="1"/>
    <col min="12301" max="12301" width="3.42578125" style="1" customWidth="1"/>
    <col min="12302" max="12302" width="30.85546875" style="1" customWidth="1"/>
    <col min="12303" max="12314" width="6.7109375" style="1" customWidth="1"/>
    <col min="12315" max="12318" width="10.85546875" style="1" customWidth="1"/>
    <col min="12319" max="12319" width="11.7109375" style="1" customWidth="1"/>
    <col min="12320" max="12323" width="10.85546875" style="1" customWidth="1"/>
    <col min="12324" max="12324" width="7.28515625" style="1" customWidth="1"/>
    <col min="12325" max="12325" width="14.85546875" style="1" customWidth="1"/>
    <col min="12326" max="12326" width="14.7109375" style="1" customWidth="1"/>
    <col min="12327" max="12556" width="8.85546875" style="1"/>
    <col min="12557" max="12557" width="3.42578125" style="1" customWidth="1"/>
    <col min="12558" max="12558" width="30.85546875" style="1" customWidth="1"/>
    <col min="12559" max="12570" width="6.7109375" style="1" customWidth="1"/>
    <col min="12571" max="12574" width="10.85546875" style="1" customWidth="1"/>
    <col min="12575" max="12575" width="11.7109375" style="1" customWidth="1"/>
    <col min="12576" max="12579" width="10.85546875" style="1" customWidth="1"/>
    <col min="12580" max="12580" width="7.28515625" style="1" customWidth="1"/>
    <col min="12581" max="12581" width="14.85546875" style="1" customWidth="1"/>
    <col min="12582" max="12582" width="14.7109375" style="1" customWidth="1"/>
    <col min="12583" max="12812" width="8.85546875" style="1"/>
    <col min="12813" max="12813" width="3.42578125" style="1" customWidth="1"/>
    <col min="12814" max="12814" width="30.85546875" style="1" customWidth="1"/>
    <col min="12815" max="12826" width="6.7109375" style="1" customWidth="1"/>
    <col min="12827" max="12830" width="10.85546875" style="1" customWidth="1"/>
    <col min="12831" max="12831" width="11.7109375" style="1" customWidth="1"/>
    <col min="12832" max="12835" width="10.85546875" style="1" customWidth="1"/>
    <col min="12836" max="12836" width="7.28515625" style="1" customWidth="1"/>
    <col min="12837" max="12837" width="14.85546875" style="1" customWidth="1"/>
    <col min="12838" max="12838" width="14.7109375" style="1" customWidth="1"/>
    <col min="12839" max="13068" width="8.85546875" style="1"/>
    <col min="13069" max="13069" width="3.42578125" style="1" customWidth="1"/>
    <col min="13070" max="13070" width="30.85546875" style="1" customWidth="1"/>
    <col min="13071" max="13082" width="6.7109375" style="1" customWidth="1"/>
    <col min="13083" max="13086" width="10.85546875" style="1" customWidth="1"/>
    <col min="13087" max="13087" width="11.7109375" style="1" customWidth="1"/>
    <col min="13088" max="13091" width="10.85546875" style="1" customWidth="1"/>
    <col min="13092" max="13092" width="7.28515625" style="1" customWidth="1"/>
    <col min="13093" max="13093" width="14.85546875" style="1" customWidth="1"/>
    <col min="13094" max="13094" width="14.7109375" style="1" customWidth="1"/>
    <col min="13095" max="13324" width="8.85546875" style="1"/>
    <col min="13325" max="13325" width="3.42578125" style="1" customWidth="1"/>
    <col min="13326" max="13326" width="30.85546875" style="1" customWidth="1"/>
    <col min="13327" max="13338" width="6.7109375" style="1" customWidth="1"/>
    <col min="13339" max="13342" width="10.85546875" style="1" customWidth="1"/>
    <col min="13343" max="13343" width="11.7109375" style="1" customWidth="1"/>
    <col min="13344" max="13347" width="10.85546875" style="1" customWidth="1"/>
    <col min="13348" max="13348" width="7.28515625" style="1" customWidth="1"/>
    <col min="13349" max="13349" width="14.85546875" style="1" customWidth="1"/>
    <col min="13350" max="13350" width="14.7109375" style="1" customWidth="1"/>
    <col min="13351" max="13580" width="8.85546875" style="1"/>
    <col min="13581" max="13581" width="3.42578125" style="1" customWidth="1"/>
    <col min="13582" max="13582" width="30.85546875" style="1" customWidth="1"/>
    <col min="13583" max="13594" width="6.7109375" style="1" customWidth="1"/>
    <col min="13595" max="13598" width="10.85546875" style="1" customWidth="1"/>
    <col min="13599" max="13599" width="11.7109375" style="1" customWidth="1"/>
    <col min="13600" max="13603" width="10.85546875" style="1" customWidth="1"/>
    <col min="13604" max="13604" width="7.28515625" style="1" customWidth="1"/>
    <col min="13605" max="13605" width="14.85546875" style="1" customWidth="1"/>
    <col min="13606" max="13606" width="14.7109375" style="1" customWidth="1"/>
    <col min="13607" max="13836" width="8.85546875" style="1"/>
    <col min="13837" max="13837" width="3.42578125" style="1" customWidth="1"/>
    <col min="13838" max="13838" width="30.85546875" style="1" customWidth="1"/>
    <col min="13839" max="13850" width="6.7109375" style="1" customWidth="1"/>
    <col min="13851" max="13854" width="10.85546875" style="1" customWidth="1"/>
    <col min="13855" max="13855" width="11.7109375" style="1" customWidth="1"/>
    <col min="13856" max="13859" width="10.85546875" style="1" customWidth="1"/>
    <col min="13860" max="13860" width="7.28515625" style="1" customWidth="1"/>
    <col min="13861" max="13861" width="14.85546875" style="1" customWidth="1"/>
    <col min="13862" max="13862" width="14.7109375" style="1" customWidth="1"/>
    <col min="13863" max="14092" width="8.85546875" style="1"/>
    <col min="14093" max="14093" width="3.42578125" style="1" customWidth="1"/>
    <col min="14094" max="14094" width="30.85546875" style="1" customWidth="1"/>
    <col min="14095" max="14106" width="6.7109375" style="1" customWidth="1"/>
    <col min="14107" max="14110" width="10.85546875" style="1" customWidth="1"/>
    <col min="14111" max="14111" width="11.7109375" style="1" customWidth="1"/>
    <col min="14112" max="14115" width="10.85546875" style="1" customWidth="1"/>
    <col min="14116" max="14116" width="7.28515625" style="1" customWidth="1"/>
    <col min="14117" max="14117" width="14.85546875" style="1" customWidth="1"/>
    <col min="14118" max="14118" width="14.7109375" style="1" customWidth="1"/>
    <col min="14119" max="14348" width="8.85546875" style="1"/>
    <col min="14349" max="14349" width="3.42578125" style="1" customWidth="1"/>
    <col min="14350" max="14350" width="30.85546875" style="1" customWidth="1"/>
    <col min="14351" max="14362" width="6.7109375" style="1" customWidth="1"/>
    <col min="14363" max="14366" width="10.85546875" style="1" customWidth="1"/>
    <col min="14367" max="14367" width="11.7109375" style="1" customWidth="1"/>
    <col min="14368" max="14371" width="10.85546875" style="1" customWidth="1"/>
    <col min="14372" max="14372" width="7.28515625" style="1" customWidth="1"/>
    <col min="14373" max="14373" width="14.85546875" style="1" customWidth="1"/>
    <col min="14374" max="14374" width="14.7109375" style="1" customWidth="1"/>
    <col min="14375" max="14604" width="8.85546875" style="1"/>
    <col min="14605" max="14605" width="3.42578125" style="1" customWidth="1"/>
    <col min="14606" max="14606" width="30.85546875" style="1" customWidth="1"/>
    <col min="14607" max="14618" width="6.7109375" style="1" customWidth="1"/>
    <col min="14619" max="14622" width="10.85546875" style="1" customWidth="1"/>
    <col min="14623" max="14623" width="11.7109375" style="1" customWidth="1"/>
    <col min="14624" max="14627" width="10.85546875" style="1" customWidth="1"/>
    <col min="14628" max="14628" width="7.28515625" style="1" customWidth="1"/>
    <col min="14629" max="14629" width="14.85546875" style="1" customWidth="1"/>
    <col min="14630" max="14630" width="14.7109375" style="1" customWidth="1"/>
    <col min="14631" max="14860" width="8.85546875" style="1"/>
    <col min="14861" max="14861" width="3.42578125" style="1" customWidth="1"/>
    <col min="14862" max="14862" width="30.85546875" style="1" customWidth="1"/>
    <col min="14863" max="14874" width="6.7109375" style="1" customWidth="1"/>
    <col min="14875" max="14878" width="10.85546875" style="1" customWidth="1"/>
    <col min="14879" max="14879" width="11.7109375" style="1" customWidth="1"/>
    <col min="14880" max="14883" width="10.85546875" style="1" customWidth="1"/>
    <col min="14884" max="14884" width="7.28515625" style="1" customWidth="1"/>
    <col min="14885" max="14885" width="14.85546875" style="1" customWidth="1"/>
    <col min="14886" max="14886" width="14.7109375" style="1" customWidth="1"/>
    <col min="14887" max="15116" width="8.85546875" style="1"/>
    <col min="15117" max="15117" width="3.42578125" style="1" customWidth="1"/>
    <col min="15118" max="15118" width="30.85546875" style="1" customWidth="1"/>
    <col min="15119" max="15130" width="6.7109375" style="1" customWidth="1"/>
    <col min="15131" max="15134" width="10.85546875" style="1" customWidth="1"/>
    <col min="15135" max="15135" width="11.7109375" style="1" customWidth="1"/>
    <col min="15136" max="15139" width="10.85546875" style="1" customWidth="1"/>
    <col min="15140" max="15140" width="7.28515625" style="1" customWidth="1"/>
    <col min="15141" max="15141" width="14.85546875" style="1" customWidth="1"/>
    <col min="15142" max="15142" width="14.7109375" style="1" customWidth="1"/>
    <col min="15143" max="15372" width="8.85546875" style="1"/>
    <col min="15373" max="15373" width="3.42578125" style="1" customWidth="1"/>
    <col min="15374" max="15374" width="30.85546875" style="1" customWidth="1"/>
    <col min="15375" max="15386" width="6.7109375" style="1" customWidth="1"/>
    <col min="15387" max="15390" width="10.85546875" style="1" customWidth="1"/>
    <col min="15391" max="15391" width="11.7109375" style="1" customWidth="1"/>
    <col min="15392" max="15395" width="10.85546875" style="1" customWidth="1"/>
    <col min="15396" max="15396" width="7.28515625" style="1" customWidth="1"/>
    <col min="15397" max="15397" width="14.85546875" style="1" customWidth="1"/>
    <col min="15398" max="15398" width="14.7109375" style="1" customWidth="1"/>
    <col min="15399" max="15628" width="8.85546875" style="1"/>
    <col min="15629" max="15629" width="3.42578125" style="1" customWidth="1"/>
    <col min="15630" max="15630" width="30.85546875" style="1" customWidth="1"/>
    <col min="15631" max="15642" width="6.7109375" style="1" customWidth="1"/>
    <col min="15643" max="15646" width="10.85546875" style="1" customWidth="1"/>
    <col min="15647" max="15647" width="11.7109375" style="1" customWidth="1"/>
    <col min="15648" max="15651" width="10.85546875" style="1" customWidth="1"/>
    <col min="15652" max="15652" width="7.28515625" style="1" customWidth="1"/>
    <col min="15653" max="15653" width="14.85546875" style="1" customWidth="1"/>
    <col min="15654" max="15654" width="14.7109375" style="1" customWidth="1"/>
    <col min="15655" max="15884" width="8.85546875" style="1"/>
    <col min="15885" max="15885" width="3.42578125" style="1" customWidth="1"/>
    <col min="15886" max="15886" width="30.85546875" style="1" customWidth="1"/>
    <col min="15887" max="15898" width="6.7109375" style="1" customWidth="1"/>
    <col min="15899" max="15902" width="10.85546875" style="1" customWidth="1"/>
    <col min="15903" max="15903" width="11.7109375" style="1" customWidth="1"/>
    <col min="15904" max="15907" width="10.85546875" style="1" customWidth="1"/>
    <col min="15908" max="15908" width="7.28515625" style="1" customWidth="1"/>
    <col min="15909" max="15909" width="14.85546875" style="1" customWidth="1"/>
    <col min="15910" max="15910" width="14.7109375" style="1" customWidth="1"/>
    <col min="15911" max="16140" width="8.85546875" style="1"/>
    <col min="16141" max="16141" width="3.42578125" style="1" customWidth="1"/>
    <col min="16142" max="16142" width="30.85546875" style="1" customWidth="1"/>
    <col min="16143" max="16154" width="6.7109375" style="1" customWidth="1"/>
    <col min="16155" max="16158" width="10.85546875" style="1" customWidth="1"/>
    <col min="16159" max="16159" width="11.7109375" style="1" customWidth="1"/>
    <col min="16160" max="16163" width="10.85546875" style="1" customWidth="1"/>
    <col min="16164" max="16164" width="7.28515625" style="1" customWidth="1"/>
    <col min="16165" max="16165" width="14.85546875" style="1" customWidth="1"/>
    <col min="16166" max="16166" width="14.7109375" style="1" customWidth="1"/>
    <col min="16167" max="16384" width="8.85546875" style="1"/>
  </cols>
  <sheetData>
    <row r="1" spans="1:38" ht="33.6" customHeight="1" x14ac:dyDescent="0.2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</row>
    <row r="2" spans="1:38" ht="13.9" customHeight="1" thickBot="1" x14ac:dyDescent="0.25"/>
    <row r="3" spans="1:38" ht="13.9" customHeight="1" thickBot="1" x14ac:dyDescent="0.3">
      <c r="C3" s="96" t="s">
        <v>48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25"/>
      <c r="O3" s="19"/>
      <c r="P3" s="96" t="s">
        <v>54</v>
      </c>
      <c r="Q3" s="97"/>
      <c r="R3" s="97"/>
      <c r="S3" s="97"/>
      <c r="T3" s="97"/>
      <c r="U3" s="97"/>
      <c r="V3" s="97"/>
      <c r="W3" s="97"/>
      <c r="X3" s="97"/>
      <c r="Y3" s="97"/>
      <c r="Z3" s="96" t="s">
        <v>55</v>
      </c>
      <c r="AA3" s="97"/>
      <c r="AB3" s="97"/>
      <c r="AC3" s="97"/>
      <c r="AD3" s="97"/>
      <c r="AE3" s="97"/>
      <c r="AF3" s="97"/>
      <c r="AG3" s="97"/>
      <c r="AH3" s="98"/>
      <c r="AI3" s="42"/>
    </row>
    <row r="4" spans="1:38" ht="76.5" customHeight="1" x14ac:dyDescent="0.2">
      <c r="A4" s="2"/>
      <c r="B4" s="11" t="s">
        <v>1</v>
      </c>
      <c r="C4" s="17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64</v>
      </c>
      <c r="J4" s="18" t="s">
        <v>65</v>
      </c>
      <c r="K4" s="22" t="s">
        <v>49</v>
      </c>
      <c r="L4" s="18" t="s">
        <v>50</v>
      </c>
      <c r="M4" s="36" t="s">
        <v>51</v>
      </c>
      <c r="N4" s="30" t="s">
        <v>62</v>
      </c>
      <c r="O4" s="31" t="s">
        <v>63</v>
      </c>
      <c r="P4" s="17" t="s">
        <v>8</v>
      </c>
      <c r="Q4" s="18" t="s">
        <v>9</v>
      </c>
      <c r="R4" s="18" t="s">
        <v>10</v>
      </c>
      <c r="S4" s="18" t="s">
        <v>69</v>
      </c>
      <c r="T4" s="18" t="s">
        <v>70</v>
      </c>
      <c r="U4" s="22" t="s">
        <v>52</v>
      </c>
      <c r="V4" s="18" t="s">
        <v>53</v>
      </c>
      <c r="W4" s="36" t="s">
        <v>66</v>
      </c>
      <c r="X4" s="30" t="s">
        <v>67</v>
      </c>
      <c r="Y4" s="31" t="s">
        <v>68</v>
      </c>
      <c r="Z4" s="17" t="s">
        <v>11</v>
      </c>
      <c r="AA4" s="18" t="s">
        <v>12</v>
      </c>
      <c r="AB4" s="18" t="s">
        <v>13</v>
      </c>
      <c r="AC4" s="24" t="s">
        <v>61</v>
      </c>
      <c r="AD4" s="21" t="s">
        <v>57</v>
      </c>
      <c r="AE4" s="38" t="s">
        <v>58</v>
      </c>
      <c r="AF4" s="21" t="s">
        <v>59</v>
      </c>
      <c r="AG4" s="38" t="s">
        <v>60</v>
      </c>
      <c r="AH4" s="47" t="s">
        <v>56</v>
      </c>
      <c r="AI4" s="43" t="s">
        <v>72</v>
      </c>
      <c r="AJ4" s="39" t="s">
        <v>71</v>
      </c>
    </row>
    <row r="5" spans="1:38" ht="30" customHeight="1" x14ac:dyDescent="0.2">
      <c r="A5" s="3" t="s">
        <v>14</v>
      </c>
      <c r="B5" s="12" t="s">
        <v>15</v>
      </c>
      <c r="C5" s="13">
        <v>19</v>
      </c>
      <c r="D5" s="4">
        <v>14</v>
      </c>
      <c r="E5" s="4">
        <v>16</v>
      </c>
      <c r="F5" s="4">
        <v>11</v>
      </c>
      <c r="G5" s="4">
        <v>11</v>
      </c>
      <c r="H5" s="4">
        <v>14</v>
      </c>
      <c r="I5" s="4">
        <v>0</v>
      </c>
      <c r="J5" s="4">
        <v>0</v>
      </c>
      <c r="K5" s="7">
        <f>SUM(C5:H5)</f>
        <v>85</v>
      </c>
      <c r="L5" s="4">
        <f>K5-I5-J5</f>
        <v>85</v>
      </c>
      <c r="M5" s="35">
        <f>L5</f>
        <v>85</v>
      </c>
      <c r="N5" s="32">
        <f>I5*2</f>
        <v>0</v>
      </c>
      <c r="O5" s="33">
        <f>J5*3</f>
        <v>0</v>
      </c>
      <c r="P5" s="13">
        <v>15</v>
      </c>
      <c r="Q5" s="4">
        <v>14</v>
      </c>
      <c r="R5" s="4">
        <v>17</v>
      </c>
      <c r="S5" s="4">
        <v>0</v>
      </c>
      <c r="T5" s="4">
        <v>0</v>
      </c>
      <c r="U5" s="7">
        <f t="shared" ref="U5:U10" si="0">P5+Q5+R5</f>
        <v>46</v>
      </c>
      <c r="V5" s="4">
        <f>U5-S5-T5</f>
        <v>46</v>
      </c>
      <c r="W5" s="35">
        <f>V5*1.3</f>
        <v>59.800000000000004</v>
      </c>
      <c r="X5" s="35">
        <f>S5*2</f>
        <v>0</v>
      </c>
      <c r="Y5" s="35">
        <f>T5*3</f>
        <v>0</v>
      </c>
      <c r="Z5" s="13">
        <v>0</v>
      </c>
      <c r="AA5" s="4">
        <v>6</v>
      </c>
      <c r="AB5" s="4">
        <v>16</v>
      </c>
      <c r="AC5" s="7">
        <f t="shared" ref="AC5:AC11" si="1">SUM(Z5:AB5)</f>
        <v>22</v>
      </c>
      <c r="AD5" s="4"/>
      <c r="AE5" s="32"/>
      <c r="AF5" s="4">
        <v>22</v>
      </c>
      <c r="AG5" s="32">
        <f>AF5*1.25</f>
        <v>27.5</v>
      </c>
      <c r="AH5" s="48"/>
      <c r="AI5" s="44">
        <f>K5+U5+AC5</f>
        <v>153</v>
      </c>
      <c r="AJ5" s="40">
        <f>M5+N5+O5+W5+X5+Y5+AE5+AG5+AH5</f>
        <v>172.3</v>
      </c>
    </row>
    <row r="6" spans="1:38" ht="30" customHeight="1" x14ac:dyDescent="0.2">
      <c r="A6" s="3" t="s">
        <v>16</v>
      </c>
      <c r="B6" s="12" t="s">
        <v>17</v>
      </c>
      <c r="C6" s="13">
        <v>32</v>
      </c>
      <c r="D6" s="4">
        <v>26</v>
      </c>
      <c r="E6" s="4">
        <v>19</v>
      </c>
      <c r="F6" s="4">
        <v>28</v>
      </c>
      <c r="G6" s="4">
        <v>19</v>
      </c>
      <c r="H6" s="4">
        <v>28</v>
      </c>
      <c r="I6" s="4">
        <v>4</v>
      </c>
      <c r="J6" s="4">
        <v>0</v>
      </c>
      <c r="K6" s="7">
        <f>SUM(C6:H6)</f>
        <v>152</v>
      </c>
      <c r="L6" s="4">
        <f t="shared" ref="L6:L21" si="2">K6-I6-J6</f>
        <v>148</v>
      </c>
      <c r="M6" s="35">
        <f>L6</f>
        <v>148</v>
      </c>
      <c r="N6" s="32">
        <f t="shared" ref="N6:N21" si="3">I6*2</f>
        <v>8</v>
      </c>
      <c r="O6" s="33">
        <f t="shared" ref="O6:O21" si="4">J6*3</f>
        <v>0</v>
      </c>
      <c r="P6" s="13">
        <v>16</v>
      </c>
      <c r="Q6" s="4">
        <v>26</v>
      </c>
      <c r="R6" s="4">
        <v>30</v>
      </c>
      <c r="S6" s="4">
        <v>4</v>
      </c>
      <c r="T6" s="4">
        <v>0</v>
      </c>
      <c r="U6" s="7">
        <f t="shared" si="0"/>
        <v>72</v>
      </c>
      <c r="V6" s="4">
        <f t="shared" ref="V6:V21" si="5">U6-S6-T6</f>
        <v>68</v>
      </c>
      <c r="W6" s="35">
        <f>V6*1.3</f>
        <v>88.4</v>
      </c>
      <c r="X6" s="35">
        <f t="shared" ref="X6:X21" si="6">S6*2</f>
        <v>8</v>
      </c>
      <c r="Y6" s="35">
        <f t="shared" ref="Y6:Y21" si="7">T6*3</f>
        <v>0</v>
      </c>
      <c r="Z6" s="13">
        <v>20</v>
      </c>
      <c r="AA6" s="4">
        <v>13</v>
      </c>
      <c r="AB6" s="4">
        <v>12</v>
      </c>
      <c r="AC6" s="7">
        <f t="shared" si="1"/>
        <v>45</v>
      </c>
      <c r="AD6" s="4">
        <v>33</v>
      </c>
      <c r="AE6" s="32">
        <f>AD6*1.4</f>
        <v>46.199999999999996</v>
      </c>
      <c r="AF6" s="4">
        <v>12</v>
      </c>
      <c r="AG6" s="32">
        <f t="shared" ref="AG6:AG9" si="8">AF6*1.25</f>
        <v>15</v>
      </c>
      <c r="AH6" s="48"/>
      <c r="AI6" s="44">
        <f t="shared" ref="AI6:AI21" si="9">K6+U6+AC6</f>
        <v>269</v>
      </c>
      <c r="AJ6" s="40">
        <f t="shared" ref="AJ6:AJ21" si="10">M6+N6+O6+W6+X6+Y6+AE6+AG6+AH6</f>
        <v>313.60000000000002</v>
      </c>
    </row>
    <row r="7" spans="1:38" ht="30" customHeight="1" x14ac:dyDescent="0.2">
      <c r="A7" s="3" t="s">
        <v>18</v>
      </c>
      <c r="B7" s="12" t="s">
        <v>19</v>
      </c>
      <c r="C7" s="13">
        <v>13</v>
      </c>
      <c r="D7" s="4">
        <v>21</v>
      </c>
      <c r="E7" s="4">
        <v>16</v>
      </c>
      <c r="F7" s="4">
        <v>20</v>
      </c>
      <c r="G7" s="4">
        <v>17</v>
      </c>
      <c r="H7" s="4">
        <v>13</v>
      </c>
      <c r="I7" s="4">
        <v>1</v>
      </c>
      <c r="J7" s="4">
        <v>1</v>
      </c>
      <c r="K7" s="7">
        <f>SUM(C7:H7)</f>
        <v>100</v>
      </c>
      <c r="L7" s="4">
        <f t="shared" si="2"/>
        <v>98</v>
      </c>
      <c r="M7" s="35">
        <f>L7</f>
        <v>98</v>
      </c>
      <c r="N7" s="32">
        <f t="shared" si="3"/>
        <v>2</v>
      </c>
      <c r="O7" s="33">
        <f t="shared" si="4"/>
        <v>3</v>
      </c>
      <c r="P7" s="13">
        <v>23</v>
      </c>
      <c r="Q7" s="4">
        <v>17</v>
      </c>
      <c r="R7" s="4">
        <v>23</v>
      </c>
      <c r="S7" s="4">
        <v>0</v>
      </c>
      <c r="T7" s="4">
        <v>1</v>
      </c>
      <c r="U7" s="7">
        <f t="shared" si="0"/>
        <v>63</v>
      </c>
      <c r="V7" s="4">
        <f t="shared" si="5"/>
        <v>62</v>
      </c>
      <c r="W7" s="35">
        <f>V7*1.3</f>
        <v>80.600000000000009</v>
      </c>
      <c r="X7" s="35">
        <f t="shared" si="6"/>
        <v>0</v>
      </c>
      <c r="Y7" s="35">
        <f t="shared" si="7"/>
        <v>3</v>
      </c>
      <c r="Z7" s="13">
        <v>12</v>
      </c>
      <c r="AA7" s="4">
        <v>21</v>
      </c>
      <c r="AB7" s="4">
        <v>8</v>
      </c>
      <c r="AC7" s="7">
        <f t="shared" si="1"/>
        <v>41</v>
      </c>
      <c r="AD7" s="4">
        <v>33</v>
      </c>
      <c r="AE7" s="32">
        <f>AD7*1.4</f>
        <v>46.199999999999996</v>
      </c>
      <c r="AF7" s="4">
        <v>8</v>
      </c>
      <c r="AG7" s="32">
        <f t="shared" si="8"/>
        <v>10</v>
      </c>
      <c r="AH7" s="48"/>
      <c r="AI7" s="44">
        <f t="shared" si="9"/>
        <v>204</v>
      </c>
      <c r="AJ7" s="40">
        <f t="shared" si="10"/>
        <v>242.8</v>
      </c>
    </row>
    <row r="8" spans="1:38" ht="30" customHeight="1" x14ac:dyDescent="0.2">
      <c r="A8" s="3" t="s">
        <v>20</v>
      </c>
      <c r="B8" s="12" t="s">
        <v>21</v>
      </c>
      <c r="C8" s="13">
        <v>18</v>
      </c>
      <c r="D8" s="4">
        <v>12</v>
      </c>
      <c r="E8" s="4">
        <v>12</v>
      </c>
      <c r="F8" s="4">
        <v>17</v>
      </c>
      <c r="G8" s="4">
        <v>15</v>
      </c>
      <c r="H8" s="4">
        <v>21</v>
      </c>
      <c r="I8" s="4">
        <v>1</v>
      </c>
      <c r="J8" s="4">
        <v>0</v>
      </c>
      <c r="K8" s="7">
        <f>SUM(C8:H8)</f>
        <v>95</v>
      </c>
      <c r="L8" s="4">
        <f t="shared" si="2"/>
        <v>94</v>
      </c>
      <c r="M8" s="35">
        <f>L8</f>
        <v>94</v>
      </c>
      <c r="N8" s="32">
        <f t="shared" si="3"/>
        <v>2</v>
      </c>
      <c r="O8" s="33">
        <f t="shared" si="4"/>
        <v>0</v>
      </c>
      <c r="P8" s="13">
        <v>17</v>
      </c>
      <c r="Q8" s="4">
        <v>17</v>
      </c>
      <c r="R8" s="4">
        <v>15</v>
      </c>
      <c r="S8" s="4">
        <v>1</v>
      </c>
      <c r="T8" s="4">
        <v>0</v>
      </c>
      <c r="U8" s="7">
        <f t="shared" si="0"/>
        <v>49</v>
      </c>
      <c r="V8" s="4">
        <f t="shared" si="5"/>
        <v>48</v>
      </c>
      <c r="W8" s="35">
        <f>V8*1.3</f>
        <v>62.400000000000006</v>
      </c>
      <c r="X8" s="35">
        <f t="shared" si="6"/>
        <v>2</v>
      </c>
      <c r="Y8" s="35">
        <f t="shared" si="7"/>
        <v>0</v>
      </c>
      <c r="Z8" s="13">
        <v>7</v>
      </c>
      <c r="AA8" s="4">
        <v>6</v>
      </c>
      <c r="AB8" s="4">
        <v>14</v>
      </c>
      <c r="AC8" s="7">
        <f t="shared" si="1"/>
        <v>27</v>
      </c>
      <c r="AD8" s="4"/>
      <c r="AE8" s="32"/>
      <c r="AF8" s="4">
        <v>27</v>
      </c>
      <c r="AG8" s="32">
        <f t="shared" si="8"/>
        <v>33.75</v>
      </c>
      <c r="AH8" s="48"/>
      <c r="AI8" s="44">
        <f t="shared" si="9"/>
        <v>171</v>
      </c>
      <c r="AJ8" s="40">
        <f t="shared" si="10"/>
        <v>194.15</v>
      </c>
    </row>
    <row r="9" spans="1:38" ht="30" customHeight="1" x14ac:dyDescent="0.2">
      <c r="A9" s="3" t="s">
        <v>22</v>
      </c>
      <c r="B9" s="12" t="s">
        <v>23</v>
      </c>
      <c r="C9" s="26"/>
      <c r="D9" s="27"/>
      <c r="E9" s="27"/>
      <c r="F9" s="27"/>
      <c r="G9" s="27"/>
      <c r="H9" s="27"/>
      <c r="I9" s="27"/>
      <c r="J9" s="27"/>
      <c r="K9" s="27"/>
      <c r="L9" s="28"/>
      <c r="M9" s="28"/>
      <c r="N9" s="27"/>
      <c r="O9" s="29"/>
      <c r="P9" s="13">
        <v>47</v>
      </c>
      <c r="Q9" s="4">
        <v>38</v>
      </c>
      <c r="R9" s="4">
        <v>45</v>
      </c>
      <c r="S9" s="4">
        <v>0</v>
      </c>
      <c r="T9" s="4">
        <v>0</v>
      </c>
      <c r="U9" s="7">
        <f>P9+Q9+R9</f>
        <v>130</v>
      </c>
      <c r="V9" s="4">
        <f t="shared" si="5"/>
        <v>130</v>
      </c>
      <c r="W9" s="35">
        <f>86*1.3+44*1</f>
        <v>155.80000000000001</v>
      </c>
      <c r="X9" s="35">
        <f t="shared" si="6"/>
        <v>0</v>
      </c>
      <c r="Y9" s="35">
        <f t="shared" si="7"/>
        <v>0</v>
      </c>
      <c r="Z9" s="13">
        <v>35</v>
      </c>
      <c r="AA9" s="4">
        <v>50</v>
      </c>
      <c r="AB9" s="4">
        <v>48</v>
      </c>
      <c r="AC9" s="7">
        <f t="shared" si="1"/>
        <v>133</v>
      </c>
      <c r="AD9" s="4">
        <v>85</v>
      </c>
      <c r="AE9" s="32">
        <f>AD9*1.4</f>
        <v>118.99999999999999</v>
      </c>
      <c r="AF9" s="4">
        <v>48</v>
      </c>
      <c r="AG9" s="32">
        <f t="shared" si="8"/>
        <v>60</v>
      </c>
      <c r="AH9" s="58"/>
      <c r="AI9" s="44">
        <f t="shared" si="9"/>
        <v>263</v>
      </c>
      <c r="AJ9" s="40">
        <f>M9+N9+O9+W9+X9+Y9+AE9+AG9+AH9</f>
        <v>334.8</v>
      </c>
      <c r="AK9" s="59" t="s">
        <v>81</v>
      </c>
    </row>
    <row r="10" spans="1:38" ht="18.75" customHeight="1" x14ac:dyDescent="0.2">
      <c r="A10" s="100" t="s">
        <v>24</v>
      </c>
      <c r="B10" s="12" t="s">
        <v>25</v>
      </c>
      <c r="C10" s="13">
        <v>125</v>
      </c>
      <c r="D10" s="4">
        <v>119</v>
      </c>
      <c r="E10" s="4">
        <v>92</v>
      </c>
      <c r="F10" s="4">
        <v>102</v>
      </c>
      <c r="G10" s="4">
        <v>97</v>
      </c>
      <c r="H10" s="4">
        <v>110</v>
      </c>
      <c r="I10" s="4">
        <v>15</v>
      </c>
      <c r="J10" s="4">
        <v>0</v>
      </c>
      <c r="K10" s="7">
        <f>SUM(C10:H10)</f>
        <v>645</v>
      </c>
      <c r="L10" s="4">
        <f t="shared" si="2"/>
        <v>630</v>
      </c>
      <c r="M10" s="35">
        <f>L10</f>
        <v>630</v>
      </c>
      <c r="N10" s="32">
        <f t="shared" si="3"/>
        <v>30</v>
      </c>
      <c r="O10" s="33">
        <f t="shared" si="4"/>
        <v>0</v>
      </c>
      <c r="P10" s="13">
        <v>83</v>
      </c>
      <c r="Q10" s="4">
        <v>55</v>
      </c>
      <c r="R10" s="4">
        <v>56</v>
      </c>
      <c r="S10" s="4">
        <v>3</v>
      </c>
      <c r="T10" s="4">
        <v>0</v>
      </c>
      <c r="U10" s="7">
        <f t="shared" si="0"/>
        <v>194</v>
      </c>
      <c r="V10" s="4">
        <f t="shared" si="5"/>
        <v>191</v>
      </c>
      <c r="W10" s="35">
        <f>V10*1.3</f>
        <v>248.3</v>
      </c>
      <c r="X10" s="35">
        <f t="shared" si="6"/>
        <v>6</v>
      </c>
      <c r="Y10" s="35">
        <f t="shared" si="7"/>
        <v>0</v>
      </c>
      <c r="Z10" s="13">
        <v>48</v>
      </c>
      <c r="AA10" s="4">
        <v>35</v>
      </c>
      <c r="AB10" s="4">
        <v>29</v>
      </c>
      <c r="AC10" s="7">
        <f t="shared" si="1"/>
        <v>112</v>
      </c>
      <c r="AD10" s="4">
        <v>83</v>
      </c>
      <c r="AE10" s="32">
        <f>AD10*1.4</f>
        <v>116.19999999999999</v>
      </c>
      <c r="AF10" s="4">
        <v>29</v>
      </c>
      <c r="AG10" s="32">
        <f>AF10*1.25</f>
        <v>36.25</v>
      </c>
      <c r="AH10" s="48"/>
      <c r="AI10" s="44">
        <f t="shared" si="9"/>
        <v>951</v>
      </c>
      <c r="AJ10" s="40">
        <f t="shared" si="10"/>
        <v>1066.75</v>
      </c>
    </row>
    <row r="11" spans="1:38" ht="25.5" x14ac:dyDescent="0.2">
      <c r="A11" s="101"/>
      <c r="B11" s="12" t="s">
        <v>26</v>
      </c>
      <c r="C11" s="26"/>
      <c r="D11" s="27"/>
      <c r="E11" s="27"/>
      <c r="F11" s="27"/>
      <c r="G11" s="27"/>
      <c r="H11" s="27"/>
      <c r="I11" s="27"/>
      <c r="J11" s="27"/>
      <c r="K11" s="27"/>
      <c r="L11" s="28"/>
      <c r="M11" s="28"/>
      <c r="N11" s="27"/>
      <c r="O11" s="29"/>
      <c r="P11" s="14"/>
      <c r="Q11" s="10"/>
      <c r="R11" s="10"/>
      <c r="S11" s="10"/>
      <c r="T11" s="10"/>
      <c r="U11" s="27"/>
      <c r="V11" s="27"/>
      <c r="W11" s="28"/>
      <c r="X11" s="28"/>
      <c r="Y11" s="28"/>
      <c r="Z11" s="13">
        <v>7</v>
      </c>
      <c r="AA11" s="4">
        <v>10</v>
      </c>
      <c r="AB11" s="4">
        <v>15</v>
      </c>
      <c r="AC11" s="7">
        <f t="shared" si="1"/>
        <v>32</v>
      </c>
      <c r="AD11" s="4"/>
      <c r="AE11" s="32"/>
      <c r="AF11" s="4"/>
      <c r="AG11" s="32"/>
      <c r="AH11" s="48">
        <f>AC11*0.6</f>
        <v>19.2</v>
      </c>
      <c r="AI11" s="44">
        <f t="shared" si="9"/>
        <v>32</v>
      </c>
      <c r="AJ11" s="40">
        <f t="shared" si="10"/>
        <v>19.2</v>
      </c>
    </row>
    <row r="12" spans="1:38" ht="30" customHeight="1" x14ac:dyDescent="0.2">
      <c r="A12" s="3" t="s">
        <v>27</v>
      </c>
      <c r="B12" s="12" t="s">
        <v>28</v>
      </c>
      <c r="C12" s="13">
        <v>14</v>
      </c>
      <c r="D12" s="4">
        <v>7</v>
      </c>
      <c r="E12" s="4">
        <v>11</v>
      </c>
      <c r="F12" s="4">
        <v>9</v>
      </c>
      <c r="G12" s="4">
        <v>8</v>
      </c>
      <c r="H12" s="4">
        <v>13</v>
      </c>
      <c r="I12" s="4">
        <v>0</v>
      </c>
      <c r="J12" s="4">
        <v>0</v>
      </c>
      <c r="K12" s="7">
        <f t="shared" ref="K12:K21" si="11">SUM(C12:H12)</f>
        <v>62</v>
      </c>
      <c r="L12" s="4">
        <f t="shared" si="2"/>
        <v>62</v>
      </c>
      <c r="M12" s="35">
        <f>L12*1.25</f>
        <v>77.5</v>
      </c>
      <c r="N12" s="32">
        <f t="shared" si="3"/>
        <v>0</v>
      </c>
      <c r="O12" s="33">
        <f t="shared" si="4"/>
        <v>0</v>
      </c>
      <c r="P12" s="13">
        <v>13</v>
      </c>
      <c r="Q12" s="4">
        <v>10</v>
      </c>
      <c r="R12" s="4">
        <v>8</v>
      </c>
      <c r="S12" s="4">
        <v>0</v>
      </c>
      <c r="T12" s="4">
        <v>0</v>
      </c>
      <c r="U12" s="7">
        <f t="shared" ref="U12:U21" si="12">P12+Q12+R12</f>
        <v>31</v>
      </c>
      <c r="V12" s="4">
        <f t="shared" si="5"/>
        <v>31</v>
      </c>
      <c r="W12" s="35">
        <f>V12*1.3</f>
        <v>40.300000000000004</v>
      </c>
      <c r="X12" s="35">
        <f t="shared" si="6"/>
        <v>0</v>
      </c>
      <c r="Y12" s="35">
        <f t="shared" si="7"/>
        <v>0</v>
      </c>
      <c r="Z12" s="14"/>
      <c r="AA12" s="10"/>
      <c r="AB12" s="10"/>
      <c r="AC12" s="27"/>
      <c r="AD12" s="10"/>
      <c r="AE12" s="10"/>
      <c r="AF12" s="10"/>
      <c r="AG12" s="10"/>
      <c r="AH12" s="20"/>
      <c r="AI12" s="44">
        <f t="shared" si="9"/>
        <v>93</v>
      </c>
      <c r="AJ12" s="40">
        <f t="shared" si="10"/>
        <v>117.80000000000001</v>
      </c>
    </row>
    <row r="13" spans="1:38" ht="30" customHeight="1" x14ac:dyDescent="0.2">
      <c r="A13" s="3" t="s">
        <v>29</v>
      </c>
      <c r="B13" s="12" t="s">
        <v>30</v>
      </c>
      <c r="C13" s="13">
        <v>17</v>
      </c>
      <c r="D13" s="4">
        <v>9</v>
      </c>
      <c r="E13" s="4">
        <v>7</v>
      </c>
      <c r="F13" s="4">
        <v>8</v>
      </c>
      <c r="G13" s="4">
        <v>10</v>
      </c>
      <c r="H13" s="4">
        <v>10</v>
      </c>
      <c r="I13" s="4">
        <v>0</v>
      </c>
      <c r="J13" s="4">
        <v>0</v>
      </c>
      <c r="K13" s="7">
        <f t="shared" si="11"/>
        <v>61</v>
      </c>
      <c r="L13" s="4">
        <f t="shared" si="2"/>
        <v>61</v>
      </c>
      <c r="M13" s="35">
        <f t="shared" ref="M13:M15" si="13">L13*1.25</f>
        <v>76.25</v>
      </c>
      <c r="N13" s="32">
        <f t="shared" si="3"/>
        <v>0</v>
      </c>
      <c r="O13" s="33">
        <f t="shared" si="4"/>
        <v>0</v>
      </c>
      <c r="P13" s="13">
        <v>13</v>
      </c>
      <c r="Q13" s="4">
        <v>11</v>
      </c>
      <c r="R13" s="4">
        <v>12</v>
      </c>
      <c r="S13" s="4">
        <v>1</v>
      </c>
      <c r="T13" s="4">
        <v>0</v>
      </c>
      <c r="U13" s="7">
        <f t="shared" si="12"/>
        <v>36</v>
      </c>
      <c r="V13" s="4">
        <f t="shared" si="5"/>
        <v>35</v>
      </c>
      <c r="W13" s="35">
        <f>V13*1.3</f>
        <v>45.5</v>
      </c>
      <c r="X13" s="35">
        <f t="shared" si="6"/>
        <v>2</v>
      </c>
      <c r="Y13" s="35">
        <f t="shared" si="7"/>
        <v>0</v>
      </c>
      <c r="Z13" s="14"/>
      <c r="AA13" s="10"/>
      <c r="AB13" s="10"/>
      <c r="AC13" s="27"/>
      <c r="AD13" s="10"/>
      <c r="AE13" s="10"/>
      <c r="AF13" s="10"/>
      <c r="AG13" s="10"/>
      <c r="AH13" s="20"/>
      <c r="AI13" s="44">
        <f t="shared" si="9"/>
        <v>97</v>
      </c>
      <c r="AJ13" s="40">
        <f t="shared" si="10"/>
        <v>123.75</v>
      </c>
    </row>
    <row r="14" spans="1:38" ht="30" customHeight="1" x14ac:dyDescent="0.2">
      <c r="A14" s="3" t="s">
        <v>31</v>
      </c>
      <c r="B14" s="12" t="s">
        <v>32</v>
      </c>
      <c r="C14" s="13">
        <v>8</v>
      </c>
      <c r="D14" s="4">
        <v>6</v>
      </c>
      <c r="E14" s="4">
        <v>6</v>
      </c>
      <c r="F14" s="4">
        <v>10</v>
      </c>
      <c r="G14" s="4">
        <v>9</v>
      </c>
      <c r="H14" s="4">
        <v>7</v>
      </c>
      <c r="I14" s="4">
        <v>1</v>
      </c>
      <c r="J14" s="4">
        <v>1</v>
      </c>
      <c r="K14" s="7">
        <f t="shared" si="11"/>
        <v>46</v>
      </c>
      <c r="L14" s="4">
        <f t="shared" si="2"/>
        <v>44</v>
      </c>
      <c r="M14" s="35">
        <f t="shared" si="13"/>
        <v>55</v>
      </c>
      <c r="N14" s="32">
        <f t="shared" si="3"/>
        <v>2</v>
      </c>
      <c r="O14" s="33">
        <f t="shared" si="4"/>
        <v>3</v>
      </c>
      <c r="P14" s="13">
        <v>3</v>
      </c>
      <c r="Q14" s="4">
        <v>10</v>
      </c>
      <c r="R14" s="4">
        <v>10</v>
      </c>
      <c r="S14" s="4">
        <v>0</v>
      </c>
      <c r="T14" s="4">
        <v>0</v>
      </c>
      <c r="U14" s="7">
        <f t="shared" si="12"/>
        <v>23</v>
      </c>
      <c r="V14" s="4">
        <f t="shared" si="5"/>
        <v>23</v>
      </c>
      <c r="W14" s="35">
        <f>V14</f>
        <v>23</v>
      </c>
      <c r="X14" s="35">
        <f t="shared" si="6"/>
        <v>0</v>
      </c>
      <c r="Y14" s="35">
        <f t="shared" si="7"/>
        <v>0</v>
      </c>
      <c r="Z14" s="14"/>
      <c r="AA14" s="10"/>
      <c r="AB14" s="10"/>
      <c r="AC14" s="27"/>
      <c r="AD14" s="10"/>
      <c r="AE14" s="10"/>
      <c r="AF14" s="10"/>
      <c r="AG14" s="10"/>
      <c r="AH14" s="20"/>
      <c r="AI14" s="44">
        <f t="shared" si="9"/>
        <v>69</v>
      </c>
      <c r="AJ14" s="40">
        <f t="shared" si="10"/>
        <v>83</v>
      </c>
    </row>
    <row r="15" spans="1:38" ht="30" customHeight="1" x14ac:dyDescent="0.2">
      <c r="A15" s="3" t="s">
        <v>33</v>
      </c>
      <c r="B15" s="12" t="s">
        <v>34</v>
      </c>
      <c r="C15" s="13">
        <v>8</v>
      </c>
      <c r="D15" s="4">
        <v>7</v>
      </c>
      <c r="E15" s="4">
        <v>8</v>
      </c>
      <c r="F15" s="4">
        <v>8</v>
      </c>
      <c r="G15" s="4">
        <v>9</v>
      </c>
      <c r="H15" s="4">
        <v>12</v>
      </c>
      <c r="I15" s="4">
        <v>3</v>
      </c>
      <c r="J15" s="4">
        <v>4</v>
      </c>
      <c r="K15" s="7">
        <f t="shared" si="11"/>
        <v>52</v>
      </c>
      <c r="L15" s="4">
        <f t="shared" si="2"/>
        <v>45</v>
      </c>
      <c r="M15" s="35">
        <f t="shared" si="13"/>
        <v>56.25</v>
      </c>
      <c r="N15" s="32">
        <f t="shared" si="3"/>
        <v>6</v>
      </c>
      <c r="O15" s="33">
        <f t="shared" si="4"/>
        <v>12</v>
      </c>
      <c r="P15" s="13">
        <v>8</v>
      </c>
      <c r="Q15" s="4">
        <v>10</v>
      </c>
      <c r="R15" s="4">
        <v>7</v>
      </c>
      <c r="S15" s="4">
        <v>0</v>
      </c>
      <c r="T15" s="4">
        <v>1</v>
      </c>
      <c r="U15" s="7">
        <f t="shared" si="12"/>
        <v>25</v>
      </c>
      <c r="V15" s="4">
        <f t="shared" si="5"/>
        <v>24</v>
      </c>
      <c r="W15" s="35">
        <f>V15</f>
        <v>24</v>
      </c>
      <c r="X15" s="35">
        <f t="shared" si="6"/>
        <v>0</v>
      </c>
      <c r="Y15" s="35">
        <f t="shared" si="7"/>
        <v>3</v>
      </c>
      <c r="Z15" s="14"/>
      <c r="AA15" s="10"/>
      <c r="AB15" s="10"/>
      <c r="AC15" s="27"/>
      <c r="AD15" s="10"/>
      <c r="AE15" s="10"/>
      <c r="AF15" s="10"/>
      <c r="AG15" s="10"/>
      <c r="AH15" s="20"/>
      <c r="AI15" s="44">
        <f t="shared" si="9"/>
        <v>77</v>
      </c>
      <c r="AJ15" s="40">
        <f t="shared" si="10"/>
        <v>101.25</v>
      </c>
    </row>
    <row r="16" spans="1:38" ht="30" customHeight="1" x14ac:dyDescent="0.2">
      <c r="A16" s="3" t="s">
        <v>35</v>
      </c>
      <c r="B16" s="12" t="s">
        <v>36</v>
      </c>
      <c r="C16" s="13">
        <v>15</v>
      </c>
      <c r="D16" s="4">
        <v>13</v>
      </c>
      <c r="E16" s="4">
        <v>11</v>
      </c>
      <c r="F16" s="4">
        <v>9</v>
      </c>
      <c r="G16" s="4">
        <v>12</v>
      </c>
      <c r="H16" s="4">
        <v>11</v>
      </c>
      <c r="I16" s="4">
        <v>0</v>
      </c>
      <c r="J16" s="4">
        <v>0</v>
      </c>
      <c r="K16" s="7">
        <f t="shared" si="11"/>
        <v>71</v>
      </c>
      <c r="L16" s="4">
        <f t="shared" si="2"/>
        <v>71</v>
      </c>
      <c r="M16" s="35">
        <f>L16</f>
        <v>71</v>
      </c>
      <c r="N16" s="32">
        <f t="shared" si="3"/>
        <v>0</v>
      </c>
      <c r="O16" s="33">
        <f t="shared" si="4"/>
        <v>0</v>
      </c>
      <c r="P16" s="13">
        <v>9</v>
      </c>
      <c r="Q16" s="4">
        <v>12</v>
      </c>
      <c r="R16" s="4">
        <v>10</v>
      </c>
      <c r="S16" s="4">
        <v>1</v>
      </c>
      <c r="T16" s="4">
        <v>0</v>
      </c>
      <c r="U16" s="7">
        <f t="shared" si="12"/>
        <v>31</v>
      </c>
      <c r="V16" s="4">
        <f t="shared" si="5"/>
        <v>30</v>
      </c>
      <c r="W16" s="35">
        <f>V16*1.3</f>
        <v>39</v>
      </c>
      <c r="X16" s="35">
        <f t="shared" si="6"/>
        <v>2</v>
      </c>
      <c r="Y16" s="35">
        <f t="shared" si="7"/>
        <v>0</v>
      </c>
      <c r="Z16" s="14"/>
      <c r="AA16" s="10"/>
      <c r="AB16" s="10"/>
      <c r="AC16" s="27"/>
      <c r="AD16" s="10"/>
      <c r="AE16" s="10"/>
      <c r="AF16" s="10"/>
      <c r="AG16" s="10"/>
      <c r="AH16" s="20"/>
      <c r="AI16" s="44">
        <f t="shared" si="9"/>
        <v>102</v>
      </c>
      <c r="AJ16" s="40">
        <f t="shared" si="10"/>
        <v>112</v>
      </c>
    </row>
    <row r="17" spans="1:36" ht="30" customHeight="1" x14ac:dyDescent="0.2">
      <c r="A17" s="3" t="s">
        <v>37</v>
      </c>
      <c r="B17" s="12" t="s">
        <v>38</v>
      </c>
      <c r="C17" s="13">
        <v>5</v>
      </c>
      <c r="D17" s="4">
        <v>5</v>
      </c>
      <c r="E17" s="4">
        <v>7</v>
      </c>
      <c r="F17" s="4">
        <v>5</v>
      </c>
      <c r="G17" s="4">
        <v>6</v>
      </c>
      <c r="H17" s="4">
        <v>10</v>
      </c>
      <c r="I17" s="4">
        <v>0</v>
      </c>
      <c r="J17" s="4">
        <v>0</v>
      </c>
      <c r="K17" s="7">
        <f t="shared" si="11"/>
        <v>38</v>
      </c>
      <c r="L17" s="4">
        <f t="shared" si="2"/>
        <v>38</v>
      </c>
      <c r="M17" s="35">
        <f>L17*1.25</f>
        <v>47.5</v>
      </c>
      <c r="N17" s="32">
        <f t="shared" si="3"/>
        <v>0</v>
      </c>
      <c r="O17" s="33">
        <f t="shared" si="4"/>
        <v>0</v>
      </c>
      <c r="P17" s="13">
        <v>12</v>
      </c>
      <c r="Q17" s="4">
        <v>7</v>
      </c>
      <c r="R17" s="4">
        <v>9</v>
      </c>
      <c r="S17" s="4">
        <v>5</v>
      </c>
      <c r="T17" s="4">
        <v>0</v>
      </c>
      <c r="U17" s="7">
        <f t="shared" si="12"/>
        <v>28</v>
      </c>
      <c r="V17" s="4">
        <f t="shared" si="5"/>
        <v>23</v>
      </c>
      <c r="W17" s="35">
        <f>V17</f>
        <v>23</v>
      </c>
      <c r="X17" s="35">
        <f t="shared" si="6"/>
        <v>10</v>
      </c>
      <c r="Y17" s="35">
        <f t="shared" si="7"/>
        <v>0</v>
      </c>
      <c r="Z17" s="14"/>
      <c r="AA17" s="10"/>
      <c r="AB17" s="10"/>
      <c r="AC17" s="27"/>
      <c r="AD17" s="10"/>
      <c r="AE17" s="10"/>
      <c r="AF17" s="10"/>
      <c r="AG17" s="10"/>
      <c r="AH17" s="20"/>
      <c r="AI17" s="44">
        <f t="shared" si="9"/>
        <v>66</v>
      </c>
      <c r="AJ17" s="40">
        <f t="shared" si="10"/>
        <v>80.5</v>
      </c>
    </row>
    <row r="18" spans="1:36" ht="30" customHeight="1" x14ac:dyDescent="0.2">
      <c r="A18" s="3" t="s">
        <v>39</v>
      </c>
      <c r="B18" s="12" t="s">
        <v>40</v>
      </c>
      <c r="C18" s="13">
        <v>2</v>
      </c>
      <c r="D18" s="4">
        <v>10</v>
      </c>
      <c r="E18" s="4">
        <v>4</v>
      </c>
      <c r="F18" s="4">
        <v>3</v>
      </c>
      <c r="G18" s="4">
        <v>2</v>
      </c>
      <c r="H18" s="4">
        <v>3</v>
      </c>
      <c r="I18" s="4">
        <v>1</v>
      </c>
      <c r="J18" s="4">
        <v>5</v>
      </c>
      <c r="K18" s="7">
        <f t="shared" si="11"/>
        <v>24</v>
      </c>
      <c r="L18" s="4">
        <f t="shared" si="2"/>
        <v>18</v>
      </c>
      <c r="M18" s="35">
        <f t="shared" ref="M18:M21" si="14">L18*1.25</f>
        <v>22.5</v>
      </c>
      <c r="N18" s="32">
        <f t="shared" si="3"/>
        <v>2</v>
      </c>
      <c r="O18" s="33">
        <f t="shared" si="4"/>
        <v>15</v>
      </c>
      <c r="P18" s="13">
        <v>6</v>
      </c>
      <c r="Q18" s="4">
        <v>9</v>
      </c>
      <c r="R18" s="4">
        <v>10</v>
      </c>
      <c r="S18" s="4">
        <v>3</v>
      </c>
      <c r="T18" s="4">
        <v>2</v>
      </c>
      <c r="U18" s="7">
        <f t="shared" si="12"/>
        <v>25</v>
      </c>
      <c r="V18" s="4">
        <f t="shared" si="5"/>
        <v>20</v>
      </c>
      <c r="W18" s="35">
        <f>V18</f>
        <v>20</v>
      </c>
      <c r="X18" s="35">
        <f t="shared" si="6"/>
        <v>6</v>
      </c>
      <c r="Y18" s="35">
        <f t="shared" si="7"/>
        <v>6</v>
      </c>
      <c r="Z18" s="14"/>
      <c r="AA18" s="10"/>
      <c r="AB18" s="10"/>
      <c r="AC18" s="27"/>
      <c r="AD18" s="10"/>
      <c r="AE18" s="10"/>
      <c r="AF18" s="10"/>
      <c r="AG18" s="10"/>
      <c r="AH18" s="20"/>
      <c r="AI18" s="44">
        <f t="shared" si="9"/>
        <v>49</v>
      </c>
      <c r="AJ18" s="40">
        <f t="shared" si="10"/>
        <v>71.5</v>
      </c>
    </row>
    <row r="19" spans="1:36" ht="30" customHeight="1" x14ac:dyDescent="0.2">
      <c r="A19" s="3" t="s">
        <v>41</v>
      </c>
      <c r="B19" s="12" t="s">
        <v>42</v>
      </c>
      <c r="C19" s="13">
        <v>11</v>
      </c>
      <c r="D19" s="4">
        <v>8</v>
      </c>
      <c r="E19" s="4">
        <v>5</v>
      </c>
      <c r="F19" s="4">
        <v>3</v>
      </c>
      <c r="G19" s="4">
        <v>4</v>
      </c>
      <c r="H19" s="4">
        <v>8</v>
      </c>
      <c r="I19" s="4">
        <v>5</v>
      </c>
      <c r="J19" s="4">
        <v>1</v>
      </c>
      <c r="K19" s="7">
        <f t="shared" si="11"/>
        <v>39</v>
      </c>
      <c r="L19" s="4">
        <f t="shared" si="2"/>
        <v>33</v>
      </c>
      <c r="M19" s="35">
        <f t="shared" si="14"/>
        <v>41.25</v>
      </c>
      <c r="N19" s="32">
        <f t="shared" si="3"/>
        <v>10</v>
      </c>
      <c r="O19" s="33">
        <f t="shared" si="4"/>
        <v>3</v>
      </c>
      <c r="P19" s="13">
        <v>12</v>
      </c>
      <c r="Q19" s="4">
        <v>7</v>
      </c>
      <c r="R19" s="4">
        <v>8</v>
      </c>
      <c r="S19" s="4">
        <v>0</v>
      </c>
      <c r="T19" s="4">
        <v>6</v>
      </c>
      <c r="U19" s="7">
        <f t="shared" si="12"/>
        <v>27</v>
      </c>
      <c r="V19" s="4">
        <f t="shared" si="5"/>
        <v>21</v>
      </c>
      <c r="W19" s="35">
        <f>V19</f>
        <v>21</v>
      </c>
      <c r="X19" s="35">
        <f t="shared" si="6"/>
        <v>0</v>
      </c>
      <c r="Y19" s="35">
        <f t="shared" si="7"/>
        <v>18</v>
      </c>
      <c r="Z19" s="14"/>
      <c r="AA19" s="10"/>
      <c r="AB19" s="10"/>
      <c r="AC19" s="27"/>
      <c r="AD19" s="10"/>
      <c r="AE19" s="10"/>
      <c r="AF19" s="10"/>
      <c r="AG19" s="10"/>
      <c r="AH19" s="20"/>
      <c r="AI19" s="44">
        <f t="shared" si="9"/>
        <v>66</v>
      </c>
      <c r="AJ19" s="40">
        <f t="shared" si="10"/>
        <v>93.25</v>
      </c>
    </row>
    <row r="20" spans="1:36" ht="30" customHeight="1" x14ac:dyDescent="0.2">
      <c r="A20" s="3" t="s">
        <v>43</v>
      </c>
      <c r="B20" s="12" t="s">
        <v>44</v>
      </c>
      <c r="C20" s="13">
        <v>10</v>
      </c>
      <c r="D20" s="4">
        <v>13</v>
      </c>
      <c r="E20" s="4">
        <v>7</v>
      </c>
      <c r="F20" s="4">
        <v>16</v>
      </c>
      <c r="G20" s="4">
        <v>9</v>
      </c>
      <c r="H20" s="4">
        <v>12</v>
      </c>
      <c r="I20" s="4">
        <v>5</v>
      </c>
      <c r="J20" s="4">
        <v>3</v>
      </c>
      <c r="K20" s="7">
        <f t="shared" si="11"/>
        <v>67</v>
      </c>
      <c r="L20" s="4">
        <f t="shared" si="2"/>
        <v>59</v>
      </c>
      <c r="M20" s="35">
        <f t="shared" si="14"/>
        <v>73.75</v>
      </c>
      <c r="N20" s="32">
        <f t="shared" si="3"/>
        <v>10</v>
      </c>
      <c r="O20" s="33">
        <f t="shared" si="4"/>
        <v>9</v>
      </c>
      <c r="P20" s="13">
        <v>6</v>
      </c>
      <c r="Q20" s="4">
        <v>13</v>
      </c>
      <c r="R20" s="4">
        <v>6</v>
      </c>
      <c r="S20" s="4">
        <v>1</v>
      </c>
      <c r="T20" s="4">
        <v>1</v>
      </c>
      <c r="U20" s="7">
        <f t="shared" si="12"/>
        <v>25</v>
      </c>
      <c r="V20" s="4">
        <f t="shared" si="5"/>
        <v>23</v>
      </c>
      <c r="W20" s="35">
        <f t="shared" ref="W20:W21" si="15">V20</f>
        <v>23</v>
      </c>
      <c r="X20" s="35">
        <f t="shared" si="6"/>
        <v>2</v>
      </c>
      <c r="Y20" s="35">
        <f t="shared" si="7"/>
        <v>3</v>
      </c>
      <c r="Z20" s="14"/>
      <c r="AA20" s="10"/>
      <c r="AB20" s="10"/>
      <c r="AC20" s="27"/>
      <c r="AD20" s="10"/>
      <c r="AE20" s="10"/>
      <c r="AF20" s="10"/>
      <c r="AG20" s="10"/>
      <c r="AH20" s="20"/>
      <c r="AI20" s="44">
        <f t="shared" si="9"/>
        <v>92</v>
      </c>
      <c r="AJ20" s="40">
        <f t="shared" si="10"/>
        <v>120.75</v>
      </c>
    </row>
    <row r="21" spans="1:36" ht="30" customHeight="1" x14ac:dyDescent="0.2">
      <c r="A21" s="3" t="s">
        <v>45</v>
      </c>
      <c r="B21" s="12" t="s">
        <v>46</v>
      </c>
      <c r="C21" s="13">
        <v>1</v>
      </c>
      <c r="D21" s="4">
        <v>6</v>
      </c>
      <c r="E21" s="4">
        <v>1</v>
      </c>
      <c r="F21" s="4">
        <v>1</v>
      </c>
      <c r="G21" s="4">
        <v>1</v>
      </c>
      <c r="H21" s="4">
        <v>5</v>
      </c>
      <c r="I21" s="4">
        <v>2</v>
      </c>
      <c r="J21" s="4">
        <v>1</v>
      </c>
      <c r="K21" s="7">
        <f t="shared" si="11"/>
        <v>15</v>
      </c>
      <c r="L21" s="4">
        <f t="shared" si="2"/>
        <v>12</v>
      </c>
      <c r="M21" s="35">
        <f t="shared" si="14"/>
        <v>15</v>
      </c>
      <c r="N21" s="32">
        <f t="shared" si="3"/>
        <v>4</v>
      </c>
      <c r="O21" s="33">
        <f t="shared" si="4"/>
        <v>3</v>
      </c>
      <c r="P21" s="13">
        <v>5</v>
      </c>
      <c r="Q21" s="4">
        <v>3</v>
      </c>
      <c r="R21" s="4">
        <v>3</v>
      </c>
      <c r="S21" s="4">
        <v>1</v>
      </c>
      <c r="T21" s="4">
        <v>1</v>
      </c>
      <c r="U21" s="7">
        <f t="shared" si="12"/>
        <v>11</v>
      </c>
      <c r="V21" s="4">
        <f t="shared" si="5"/>
        <v>9</v>
      </c>
      <c r="W21" s="35">
        <f t="shared" si="15"/>
        <v>9</v>
      </c>
      <c r="X21" s="35">
        <f t="shared" si="6"/>
        <v>2</v>
      </c>
      <c r="Y21" s="35">
        <f t="shared" si="7"/>
        <v>3</v>
      </c>
      <c r="Z21" s="14"/>
      <c r="AA21" s="10"/>
      <c r="AB21" s="10"/>
      <c r="AC21" s="27"/>
      <c r="AD21" s="10"/>
      <c r="AE21" s="10"/>
      <c r="AF21" s="10"/>
      <c r="AG21" s="10"/>
      <c r="AH21" s="20"/>
      <c r="AI21" s="44">
        <f t="shared" si="9"/>
        <v>26</v>
      </c>
      <c r="AJ21" s="40">
        <f t="shared" si="10"/>
        <v>36</v>
      </c>
    </row>
    <row r="22" spans="1:36" ht="30" customHeight="1" thickBot="1" x14ac:dyDescent="0.25">
      <c r="A22" s="94" t="s">
        <v>47</v>
      </c>
      <c r="B22" s="95"/>
      <c r="C22" s="15">
        <f t="shared" ref="C22:I22" si="16">SUM(C5:C21)</f>
        <v>298</v>
      </c>
      <c r="D22" s="16">
        <f t="shared" si="16"/>
        <v>276</v>
      </c>
      <c r="E22" s="16">
        <f t="shared" si="16"/>
        <v>222</v>
      </c>
      <c r="F22" s="16">
        <f t="shared" si="16"/>
        <v>250</v>
      </c>
      <c r="G22" s="16">
        <f t="shared" si="16"/>
        <v>229</v>
      </c>
      <c r="H22" s="16">
        <f t="shared" si="16"/>
        <v>277</v>
      </c>
      <c r="I22" s="16">
        <f t="shared" si="16"/>
        <v>38</v>
      </c>
      <c r="J22" s="16">
        <f t="shared" ref="J22:O22" si="17">SUM(J5:J21)</f>
        <v>16</v>
      </c>
      <c r="K22" s="23">
        <f t="shared" si="17"/>
        <v>1552</v>
      </c>
      <c r="L22" s="16">
        <f t="shared" si="17"/>
        <v>1498</v>
      </c>
      <c r="M22" s="34">
        <f t="shared" si="17"/>
        <v>1591</v>
      </c>
      <c r="N22" s="34">
        <f t="shared" si="17"/>
        <v>76</v>
      </c>
      <c r="O22" s="34">
        <f t="shared" si="17"/>
        <v>48</v>
      </c>
      <c r="P22" s="15">
        <f>SUM(P5:P21)</f>
        <v>288</v>
      </c>
      <c r="Q22" s="16">
        <f>SUM(Q5:Q21)</f>
        <v>259</v>
      </c>
      <c r="R22" s="16">
        <f>SUM(R5:R21)</f>
        <v>269</v>
      </c>
      <c r="S22" s="16">
        <f t="shared" ref="S22:Y22" si="18">SUM(S5:S21)</f>
        <v>20</v>
      </c>
      <c r="T22" s="16">
        <f t="shared" si="18"/>
        <v>12</v>
      </c>
      <c r="U22" s="23">
        <f t="shared" si="18"/>
        <v>816</v>
      </c>
      <c r="V22" s="16">
        <f t="shared" si="18"/>
        <v>784</v>
      </c>
      <c r="W22" s="34">
        <f t="shared" si="18"/>
        <v>963.1</v>
      </c>
      <c r="X22" s="34">
        <f t="shared" si="18"/>
        <v>40</v>
      </c>
      <c r="Y22" s="34">
        <f t="shared" si="18"/>
        <v>36</v>
      </c>
      <c r="Z22" s="15">
        <f>SUM(Z5:Z21)</f>
        <v>129</v>
      </c>
      <c r="AA22" s="16">
        <f>SUM(AA5:AA21)</f>
        <v>141</v>
      </c>
      <c r="AB22" s="16">
        <f>SUM(AB5:AB21)</f>
        <v>142</v>
      </c>
      <c r="AC22" s="23">
        <f>SUM(AC5:AC21)</f>
        <v>412</v>
      </c>
      <c r="AD22" s="16">
        <f t="shared" ref="AD22:AJ22" si="19">SUM(AD5:AD21)</f>
        <v>234</v>
      </c>
      <c r="AE22" s="37">
        <f t="shared" si="19"/>
        <v>327.59999999999997</v>
      </c>
      <c r="AF22" s="16">
        <f t="shared" si="19"/>
        <v>146</v>
      </c>
      <c r="AG22" s="37">
        <f t="shared" si="19"/>
        <v>182.5</v>
      </c>
      <c r="AH22" s="49">
        <f t="shared" si="19"/>
        <v>19.2</v>
      </c>
      <c r="AI22" s="45">
        <f t="shared" si="19"/>
        <v>2780</v>
      </c>
      <c r="AJ22" s="41">
        <f t="shared" si="19"/>
        <v>3283.4</v>
      </c>
    </row>
  </sheetData>
  <mergeCells count="6">
    <mergeCell ref="A22:B22"/>
    <mergeCell ref="Z3:AH3"/>
    <mergeCell ref="C3:M3"/>
    <mergeCell ref="P3:Y3"/>
    <mergeCell ref="A1:AL1"/>
    <mergeCell ref="A10:A11"/>
  </mergeCell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0" sqref="F20"/>
    </sheetView>
  </sheetViews>
  <sheetFormatPr defaultColWidth="8.85546875" defaultRowHeight="12.75" x14ac:dyDescent="0.2"/>
  <cols>
    <col min="1" max="1" width="3.42578125" style="1" customWidth="1"/>
    <col min="2" max="2" width="30.85546875" style="1" customWidth="1"/>
    <col min="3" max="3" width="12.42578125" style="1" customWidth="1"/>
    <col min="4" max="4" width="12" style="1" customWidth="1"/>
    <col min="5" max="5" width="14.28515625" style="1" customWidth="1"/>
    <col min="6" max="6" width="21.42578125" style="1" customWidth="1"/>
    <col min="7" max="7" width="16.5703125" style="1" customWidth="1"/>
    <col min="8" max="8" width="14.5703125" style="1" customWidth="1"/>
    <col min="9" max="9" width="14" style="1" customWidth="1"/>
    <col min="10" max="10" width="15.140625" style="1" customWidth="1"/>
    <col min="11" max="11" width="14.42578125" style="1" customWidth="1"/>
    <col min="12" max="12" width="15.85546875" style="1" customWidth="1"/>
    <col min="13" max="13" width="15" style="1" customWidth="1"/>
    <col min="14" max="236" width="8.85546875" style="1"/>
    <col min="237" max="237" width="3.42578125" style="1" customWidth="1"/>
    <col min="238" max="238" width="30.85546875" style="1" customWidth="1"/>
    <col min="239" max="250" width="6.7109375" style="1" customWidth="1"/>
    <col min="251" max="254" width="10.85546875" style="1" customWidth="1"/>
    <col min="255" max="255" width="11.7109375" style="1" customWidth="1"/>
    <col min="256" max="259" width="10.85546875" style="1" customWidth="1"/>
    <col min="260" max="260" width="7.28515625" style="1" customWidth="1"/>
    <col min="261" max="261" width="14.85546875" style="1" customWidth="1"/>
    <col min="262" max="262" width="14.7109375" style="1" customWidth="1"/>
    <col min="263" max="492" width="8.85546875" style="1"/>
    <col min="493" max="493" width="3.42578125" style="1" customWidth="1"/>
    <col min="494" max="494" width="30.85546875" style="1" customWidth="1"/>
    <col min="495" max="506" width="6.7109375" style="1" customWidth="1"/>
    <col min="507" max="510" width="10.85546875" style="1" customWidth="1"/>
    <col min="511" max="511" width="11.7109375" style="1" customWidth="1"/>
    <col min="512" max="515" width="10.85546875" style="1" customWidth="1"/>
    <col min="516" max="516" width="7.28515625" style="1" customWidth="1"/>
    <col min="517" max="517" width="14.85546875" style="1" customWidth="1"/>
    <col min="518" max="518" width="14.7109375" style="1" customWidth="1"/>
    <col min="519" max="748" width="8.85546875" style="1"/>
    <col min="749" max="749" width="3.42578125" style="1" customWidth="1"/>
    <col min="750" max="750" width="30.85546875" style="1" customWidth="1"/>
    <col min="751" max="762" width="6.7109375" style="1" customWidth="1"/>
    <col min="763" max="766" width="10.85546875" style="1" customWidth="1"/>
    <col min="767" max="767" width="11.7109375" style="1" customWidth="1"/>
    <col min="768" max="771" width="10.85546875" style="1" customWidth="1"/>
    <col min="772" max="772" width="7.28515625" style="1" customWidth="1"/>
    <col min="773" max="773" width="14.85546875" style="1" customWidth="1"/>
    <col min="774" max="774" width="14.7109375" style="1" customWidth="1"/>
    <col min="775" max="1004" width="8.85546875" style="1"/>
    <col min="1005" max="1005" width="3.42578125" style="1" customWidth="1"/>
    <col min="1006" max="1006" width="30.85546875" style="1" customWidth="1"/>
    <col min="1007" max="1018" width="6.7109375" style="1" customWidth="1"/>
    <col min="1019" max="1022" width="10.85546875" style="1" customWidth="1"/>
    <col min="1023" max="1023" width="11.7109375" style="1" customWidth="1"/>
    <col min="1024" max="1027" width="10.85546875" style="1" customWidth="1"/>
    <col min="1028" max="1028" width="7.28515625" style="1" customWidth="1"/>
    <col min="1029" max="1029" width="14.85546875" style="1" customWidth="1"/>
    <col min="1030" max="1030" width="14.7109375" style="1" customWidth="1"/>
    <col min="1031" max="1260" width="8.85546875" style="1"/>
    <col min="1261" max="1261" width="3.42578125" style="1" customWidth="1"/>
    <col min="1262" max="1262" width="30.85546875" style="1" customWidth="1"/>
    <col min="1263" max="1274" width="6.7109375" style="1" customWidth="1"/>
    <col min="1275" max="1278" width="10.85546875" style="1" customWidth="1"/>
    <col min="1279" max="1279" width="11.7109375" style="1" customWidth="1"/>
    <col min="1280" max="1283" width="10.85546875" style="1" customWidth="1"/>
    <col min="1284" max="1284" width="7.28515625" style="1" customWidth="1"/>
    <col min="1285" max="1285" width="14.85546875" style="1" customWidth="1"/>
    <col min="1286" max="1286" width="14.7109375" style="1" customWidth="1"/>
    <col min="1287" max="1516" width="8.85546875" style="1"/>
    <col min="1517" max="1517" width="3.42578125" style="1" customWidth="1"/>
    <col min="1518" max="1518" width="30.85546875" style="1" customWidth="1"/>
    <col min="1519" max="1530" width="6.7109375" style="1" customWidth="1"/>
    <col min="1531" max="1534" width="10.85546875" style="1" customWidth="1"/>
    <col min="1535" max="1535" width="11.7109375" style="1" customWidth="1"/>
    <col min="1536" max="1539" width="10.85546875" style="1" customWidth="1"/>
    <col min="1540" max="1540" width="7.28515625" style="1" customWidth="1"/>
    <col min="1541" max="1541" width="14.85546875" style="1" customWidth="1"/>
    <col min="1542" max="1542" width="14.7109375" style="1" customWidth="1"/>
    <col min="1543" max="1772" width="8.85546875" style="1"/>
    <col min="1773" max="1773" width="3.42578125" style="1" customWidth="1"/>
    <col min="1774" max="1774" width="30.85546875" style="1" customWidth="1"/>
    <col min="1775" max="1786" width="6.7109375" style="1" customWidth="1"/>
    <col min="1787" max="1790" width="10.85546875" style="1" customWidth="1"/>
    <col min="1791" max="1791" width="11.7109375" style="1" customWidth="1"/>
    <col min="1792" max="1795" width="10.85546875" style="1" customWidth="1"/>
    <col min="1796" max="1796" width="7.28515625" style="1" customWidth="1"/>
    <col min="1797" max="1797" width="14.85546875" style="1" customWidth="1"/>
    <col min="1798" max="1798" width="14.7109375" style="1" customWidth="1"/>
    <col min="1799" max="2028" width="8.85546875" style="1"/>
    <col min="2029" max="2029" width="3.42578125" style="1" customWidth="1"/>
    <col min="2030" max="2030" width="30.85546875" style="1" customWidth="1"/>
    <col min="2031" max="2042" width="6.7109375" style="1" customWidth="1"/>
    <col min="2043" max="2046" width="10.85546875" style="1" customWidth="1"/>
    <col min="2047" max="2047" width="11.7109375" style="1" customWidth="1"/>
    <col min="2048" max="2051" width="10.85546875" style="1" customWidth="1"/>
    <col min="2052" max="2052" width="7.28515625" style="1" customWidth="1"/>
    <col min="2053" max="2053" width="14.85546875" style="1" customWidth="1"/>
    <col min="2054" max="2054" width="14.7109375" style="1" customWidth="1"/>
    <col min="2055" max="2284" width="8.85546875" style="1"/>
    <col min="2285" max="2285" width="3.42578125" style="1" customWidth="1"/>
    <col min="2286" max="2286" width="30.85546875" style="1" customWidth="1"/>
    <col min="2287" max="2298" width="6.7109375" style="1" customWidth="1"/>
    <col min="2299" max="2302" width="10.85546875" style="1" customWidth="1"/>
    <col min="2303" max="2303" width="11.7109375" style="1" customWidth="1"/>
    <col min="2304" max="2307" width="10.85546875" style="1" customWidth="1"/>
    <col min="2308" max="2308" width="7.28515625" style="1" customWidth="1"/>
    <col min="2309" max="2309" width="14.85546875" style="1" customWidth="1"/>
    <col min="2310" max="2310" width="14.7109375" style="1" customWidth="1"/>
    <col min="2311" max="2540" width="8.85546875" style="1"/>
    <col min="2541" max="2541" width="3.42578125" style="1" customWidth="1"/>
    <col min="2542" max="2542" width="30.85546875" style="1" customWidth="1"/>
    <col min="2543" max="2554" width="6.7109375" style="1" customWidth="1"/>
    <col min="2555" max="2558" width="10.85546875" style="1" customWidth="1"/>
    <col min="2559" max="2559" width="11.7109375" style="1" customWidth="1"/>
    <col min="2560" max="2563" width="10.85546875" style="1" customWidth="1"/>
    <col min="2564" max="2564" width="7.28515625" style="1" customWidth="1"/>
    <col min="2565" max="2565" width="14.85546875" style="1" customWidth="1"/>
    <col min="2566" max="2566" width="14.7109375" style="1" customWidth="1"/>
    <col min="2567" max="2796" width="8.85546875" style="1"/>
    <col min="2797" max="2797" width="3.42578125" style="1" customWidth="1"/>
    <col min="2798" max="2798" width="30.85546875" style="1" customWidth="1"/>
    <col min="2799" max="2810" width="6.7109375" style="1" customWidth="1"/>
    <col min="2811" max="2814" width="10.85546875" style="1" customWidth="1"/>
    <col min="2815" max="2815" width="11.7109375" style="1" customWidth="1"/>
    <col min="2816" max="2819" width="10.85546875" style="1" customWidth="1"/>
    <col min="2820" max="2820" width="7.28515625" style="1" customWidth="1"/>
    <col min="2821" max="2821" width="14.85546875" style="1" customWidth="1"/>
    <col min="2822" max="2822" width="14.7109375" style="1" customWidth="1"/>
    <col min="2823" max="3052" width="8.85546875" style="1"/>
    <col min="3053" max="3053" width="3.42578125" style="1" customWidth="1"/>
    <col min="3054" max="3054" width="30.85546875" style="1" customWidth="1"/>
    <col min="3055" max="3066" width="6.7109375" style="1" customWidth="1"/>
    <col min="3067" max="3070" width="10.85546875" style="1" customWidth="1"/>
    <col min="3071" max="3071" width="11.7109375" style="1" customWidth="1"/>
    <col min="3072" max="3075" width="10.85546875" style="1" customWidth="1"/>
    <col min="3076" max="3076" width="7.28515625" style="1" customWidth="1"/>
    <col min="3077" max="3077" width="14.85546875" style="1" customWidth="1"/>
    <col min="3078" max="3078" width="14.7109375" style="1" customWidth="1"/>
    <col min="3079" max="3308" width="8.85546875" style="1"/>
    <col min="3309" max="3309" width="3.42578125" style="1" customWidth="1"/>
    <col min="3310" max="3310" width="30.85546875" style="1" customWidth="1"/>
    <col min="3311" max="3322" width="6.7109375" style="1" customWidth="1"/>
    <col min="3323" max="3326" width="10.85546875" style="1" customWidth="1"/>
    <col min="3327" max="3327" width="11.7109375" style="1" customWidth="1"/>
    <col min="3328" max="3331" width="10.85546875" style="1" customWidth="1"/>
    <col min="3332" max="3332" width="7.28515625" style="1" customWidth="1"/>
    <col min="3333" max="3333" width="14.85546875" style="1" customWidth="1"/>
    <col min="3334" max="3334" width="14.7109375" style="1" customWidth="1"/>
    <col min="3335" max="3564" width="8.85546875" style="1"/>
    <col min="3565" max="3565" width="3.42578125" style="1" customWidth="1"/>
    <col min="3566" max="3566" width="30.85546875" style="1" customWidth="1"/>
    <col min="3567" max="3578" width="6.7109375" style="1" customWidth="1"/>
    <col min="3579" max="3582" width="10.85546875" style="1" customWidth="1"/>
    <col min="3583" max="3583" width="11.7109375" style="1" customWidth="1"/>
    <col min="3584" max="3587" width="10.85546875" style="1" customWidth="1"/>
    <col min="3588" max="3588" width="7.28515625" style="1" customWidth="1"/>
    <col min="3589" max="3589" width="14.85546875" style="1" customWidth="1"/>
    <col min="3590" max="3590" width="14.7109375" style="1" customWidth="1"/>
    <col min="3591" max="3820" width="8.85546875" style="1"/>
    <col min="3821" max="3821" width="3.42578125" style="1" customWidth="1"/>
    <col min="3822" max="3822" width="30.85546875" style="1" customWidth="1"/>
    <col min="3823" max="3834" width="6.7109375" style="1" customWidth="1"/>
    <col min="3835" max="3838" width="10.85546875" style="1" customWidth="1"/>
    <col min="3839" max="3839" width="11.7109375" style="1" customWidth="1"/>
    <col min="3840" max="3843" width="10.85546875" style="1" customWidth="1"/>
    <col min="3844" max="3844" width="7.28515625" style="1" customWidth="1"/>
    <col min="3845" max="3845" width="14.85546875" style="1" customWidth="1"/>
    <col min="3846" max="3846" width="14.7109375" style="1" customWidth="1"/>
    <col min="3847" max="4076" width="8.85546875" style="1"/>
    <col min="4077" max="4077" width="3.42578125" style="1" customWidth="1"/>
    <col min="4078" max="4078" width="30.85546875" style="1" customWidth="1"/>
    <col min="4079" max="4090" width="6.7109375" style="1" customWidth="1"/>
    <col min="4091" max="4094" width="10.85546875" style="1" customWidth="1"/>
    <col min="4095" max="4095" width="11.7109375" style="1" customWidth="1"/>
    <col min="4096" max="4099" width="10.85546875" style="1" customWidth="1"/>
    <col min="4100" max="4100" width="7.28515625" style="1" customWidth="1"/>
    <col min="4101" max="4101" width="14.85546875" style="1" customWidth="1"/>
    <col min="4102" max="4102" width="14.7109375" style="1" customWidth="1"/>
    <col min="4103" max="4332" width="8.85546875" style="1"/>
    <col min="4333" max="4333" width="3.42578125" style="1" customWidth="1"/>
    <col min="4334" max="4334" width="30.85546875" style="1" customWidth="1"/>
    <col min="4335" max="4346" width="6.7109375" style="1" customWidth="1"/>
    <col min="4347" max="4350" width="10.85546875" style="1" customWidth="1"/>
    <col min="4351" max="4351" width="11.7109375" style="1" customWidth="1"/>
    <col min="4352" max="4355" width="10.85546875" style="1" customWidth="1"/>
    <col min="4356" max="4356" width="7.28515625" style="1" customWidth="1"/>
    <col min="4357" max="4357" width="14.85546875" style="1" customWidth="1"/>
    <col min="4358" max="4358" width="14.7109375" style="1" customWidth="1"/>
    <col min="4359" max="4588" width="8.85546875" style="1"/>
    <col min="4589" max="4589" width="3.42578125" style="1" customWidth="1"/>
    <col min="4590" max="4590" width="30.85546875" style="1" customWidth="1"/>
    <col min="4591" max="4602" width="6.7109375" style="1" customWidth="1"/>
    <col min="4603" max="4606" width="10.85546875" style="1" customWidth="1"/>
    <col min="4607" max="4607" width="11.7109375" style="1" customWidth="1"/>
    <col min="4608" max="4611" width="10.85546875" style="1" customWidth="1"/>
    <col min="4612" max="4612" width="7.28515625" style="1" customWidth="1"/>
    <col min="4613" max="4613" width="14.85546875" style="1" customWidth="1"/>
    <col min="4614" max="4614" width="14.7109375" style="1" customWidth="1"/>
    <col min="4615" max="4844" width="8.85546875" style="1"/>
    <col min="4845" max="4845" width="3.42578125" style="1" customWidth="1"/>
    <col min="4846" max="4846" width="30.85546875" style="1" customWidth="1"/>
    <col min="4847" max="4858" width="6.7109375" style="1" customWidth="1"/>
    <col min="4859" max="4862" width="10.85546875" style="1" customWidth="1"/>
    <col min="4863" max="4863" width="11.7109375" style="1" customWidth="1"/>
    <col min="4864" max="4867" width="10.85546875" style="1" customWidth="1"/>
    <col min="4868" max="4868" width="7.28515625" style="1" customWidth="1"/>
    <col min="4869" max="4869" width="14.85546875" style="1" customWidth="1"/>
    <col min="4870" max="4870" width="14.7109375" style="1" customWidth="1"/>
    <col min="4871" max="5100" width="8.85546875" style="1"/>
    <col min="5101" max="5101" width="3.42578125" style="1" customWidth="1"/>
    <col min="5102" max="5102" width="30.85546875" style="1" customWidth="1"/>
    <col min="5103" max="5114" width="6.7109375" style="1" customWidth="1"/>
    <col min="5115" max="5118" width="10.85546875" style="1" customWidth="1"/>
    <col min="5119" max="5119" width="11.7109375" style="1" customWidth="1"/>
    <col min="5120" max="5123" width="10.85546875" style="1" customWidth="1"/>
    <col min="5124" max="5124" width="7.28515625" style="1" customWidth="1"/>
    <col min="5125" max="5125" width="14.85546875" style="1" customWidth="1"/>
    <col min="5126" max="5126" width="14.7109375" style="1" customWidth="1"/>
    <col min="5127" max="5356" width="8.85546875" style="1"/>
    <col min="5357" max="5357" width="3.42578125" style="1" customWidth="1"/>
    <col min="5358" max="5358" width="30.85546875" style="1" customWidth="1"/>
    <col min="5359" max="5370" width="6.7109375" style="1" customWidth="1"/>
    <col min="5371" max="5374" width="10.85546875" style="1" customWidth="1"/>
    <col min="5375" max="5375" width="11.7109375" style="1" customWidth="1"/>
    <col min="5376" max="5379" width="10.85546875" style="1" customWidth="1"/>
    <col min="5380" max="5380" width="7.28515625" style="1" customWidth="1"/>
    <col min="5381" max="5381" width="14.85546875" style="1" customWidth="1"/>
    <col min="5382" max="5382" width="14.7109375" style="1" customWidth="1"/>
    <col min="5383" max="5612" width="8.85546875" style="1"/>
    <col min="5613" max="5613" width="3.42578125" style="1" customWidth="1"/>
    <col min="5614" max="5614" width="30.85546875" style="1" customWidth="1"/>
    <col min="5615" max="5626" width="6.7109375" style="1" customWidth="1"/>
    <col min="5627" max="5630" width="10.85546875" style="1" customWidth="1"/>
    <col min="5631" max="5631" width="11.7109375" style="1" customWidth="1"/>
    <col min="5632" max="5635" width="10.85546875" style="1" customWidth="1"/>
    <col min="5636" max="5636" width="7.28515625" style="1" customWidth="1"/>
    <col min="5637" max="5637" width="14.85546875" style="1" customWidth="1"/>
    <col min="5638" max="5638" width="14.7109375" style="1" customWidth="1"/>
    <col min="5639" max="5868" width="8.85546875" style="1"/>
    <col min="5869" max="5869" width="3.42578125" style="1" customWidth="1"/>
    <col min="5870" max="5870" width="30.85546875" style="1" customWidth="1"/>
    <col min="5871" max="5882" width="6.7109375" style="1" customWidth="1"/>
    <col min="5883" max="5886" width="10.85546875" style="1" customWidth="1"/>
    <col min="5887" max="5887" width="11.7109375" style="1" customWidth="1"/>
    <col min="5888" max="5891" width="10.85546875" style="1" customWidth="1"/>
    <col min="5892" max="5892" width="7.28515625" style="1" customWidth="1"/>
    <col min="5893" max="5893" width="14.85546875" style="1" customWidth="1"/>
    <col min="5894" max="5894" width="14.7109375" style="1" customWidth="1"/>
    <col min="5895" max="6124" width="8.85546875" style="1"/>
    <col min="6125" max="6125" width="3.42578125" style="1" customWidth="1"/>
    <col min="6126" max="6126" width="30.85546875" style="1" customWidth="1"/>
    <col min="6127" max="6138" width="6.7109375" style="1" customWidth="1"/>
    <col min="6139" max="6142" width="10.85546875" style="1" customWidth="1"/>
    <col min="6143" max="6143" width="11.7109375" style="1" customWidth="1"/>
    <col min="6144" max="6147" width="10.85546875" style="1" customWidth="1"/>
    <col min="6148" max="6148" width="7.28515625" style="1" customWidth="1"/>
    <col min="6149" max="6149" width="14.85546875" style="1" customWidth="1"/>
    <col min="6150" max="6150" width="14.7109375" style="1" customWidth="1"/>
    <col min="6151" max="6380" width="8.85546875" style="1"/>
    <col min="6381" max="6381" width="3.42578125" style="1" customWidth="1"/>
    <col min="6382" max="6382" width="30.85546875" style="1" customWidth="1"/>
    <col min="6383" max="6394" width="6.7109375" style="1" customWidth="1"/>
    <col min="6395" max="6398" width="10.85546875" style="1" customWidth="1"/>
    <col min="6399" max="6399" width="11.7109375" style="1" customWidth="1"/>
    <col min="6400" max="6403" width="10.85546875" style="1" customWidth="1"/>
    <col min="6404" max="6404" width="7.28515625" style="1" customWidth="1"/>
    <col min="6405" max="6405" width="14.85546875" style="1" customWidth="1"/>
    <col min="6406" max="6406" width="14.7109375" style="1" customWidth="1"/>
    <col min="6407" max="6636" width="8.85546875" style="1"/>
    <col min="6637" max="6637" width="3.42578125" style="1" customWidth="1"/>
    <col min="6638" max="6638" width="30.85546875" style="1" customWidth="1"/>
    <col min="6639" max="6650" width="6.7109375" style="1" customWidth="1"/>
    <col min="6651" max="6654" width="10.85546875" style="1" customWidth="1"/>
    <col min="6655" max="6655" width="11.7109375" style="1" customWidth="1"/>
    <col min="6656" max="6659" width="10.85546875" style="1" customWidth="1"/>
    <col min="6660" max="6660" width="7.28515625" style="1" customWidth="1"/>
    <col min="6661" max="6661" width="14.85546875" style="1" customWidth="1"/>
    <col min="6662" max="6662" width="14.7109375" style="1" customWidth="1"/>
    <col min="6663" max="6892" width="8.85546875" style="1"/>
    <col min="6893" max="6893" width="3.42578125" style="1" customWidth="1"/>
    <col min="6894" max="6894" width="30.85546875" style="1" customWidth="1"/>
    <col min="6895" max="6906" width="6.7109375" style="1" customWidth="1"/>
    <col min="6907" max="6910" width="10.85546875" style="1" customWidth="1"/>
    <col min="6911" max="6911" width="11.7109375" style="1" customWidth="1"/>
    <col min="6912" max="6915" width="10.85546875" style="1" customWidth="1"/>
    <col min="6916" max="6916" width="7.28515625" style="1" customWidth="1"/>
    <col min="6917" max="6917" width="14.85546875" style="1" customWidth="1"/>
    <col min="6918" max="6918" width="14.7109375" style="1" customWidth="1"/>
    <col min="6919" max="7148" width="8.85546875" style="1"/>
    <col min="7149" max="7149" width="3.42578125" style="1" customWidth="1"/>
    <col min="7150" max="7150" width="30.85546875" style="1" customWidth="1"/>
    <col min="7151" max="7162" width="6.7109375" style="1" customWidth="1"/>
    <col min="7163" max="7166" width="10.85546875" style="1" customWidth="1"/>
    <col min="7167" max="7167" width="11.7109375" style="1" customWidth="1"/>
    <col min="7168" max="7171" width="10.85546875" style="1" customWidth="1"/>
    <col min="7172" max="7172" width="7.28515625" style="1" customWidth="1"/>
    <col min="7173" max="7173" width="14.85546875" style="1" customWidth="1"/>
    <col min="7174" max="7174" width="14.7109375" style="1" customWidth="1"/>
    <col min="7175" max="7404" width="8.85546875" style="1"/>
    <col min="7405" max="7405" width="3.42578125" style="1" customWidth="1"/>
    <col min="7406" max="7406" width="30.85546875" style="1" customWidth="1"/>
    <col min="7407" max="7418" width="6.7109375" style="1" customWidth="1"/>
    <col min="7419" max="7422" width="10.85546875" style="1" customWidth="1"/>
    <col min="7423" max="7423" width="11.7109375" style="1" customWidth="1"/>
    <col min="7424" max="7427" width="10.85546875" style="1" customWidth="1"/>
    <col min="7428" max="7428" width="7.28515625" style="1" customWidth="1"/>
    <col min="7429" max="7429" width="14.85546875" style="1" customWidth="1"/>
    <col min="7430" max="7430" width="14.7109375" style="1" customWidth="1"/>
    <col min="7431" max="7660" width="8.85546875" style="1"/>
    <col min="7661" max="7661" width="3.42578125" style="1" customWidth="1"/>
    <col min="7662" max="7662" width="30.85546875" style="1" customWidth="1"/>
    <col min="7663" max="7674" width="6.7109375" style="1" customWidth="1"/>
    <col min="7675" max="7678" width="10.85546875" style="1" customWidth="1"/>
    <col min="7679" max="7679" width="11.7109375" style="1" customWidth="1"/>
    <col min="7680" max="7683" width="10.85546875" style="1" customWidth="1"/>
    <col min="7684" max="7684" width="7.28515625" style="1" customWidth="1"/>
    <col min="7685" max="7685" width="14.85546875" style="1" customWidth="1"/>
    <col min="7686" max="7686" width="14.7109375" style="1" customWidth="1"/>
    <col min="7687" max="7916" width="8.85546875" style="1"/>
    <col min="7917" max="7917" width="3.42578125" style="1" customWidth="1"/>
    <col min="7918" max="7918" width="30.85546875" style="1" customWidth="1"/>
    <col min="7919" max="7930" width="6.7109375" style="1" customWidth="1"/>
    <col min="7931" max="7934" width="10.85546875" style="1" customWidth="1"/>
    <col min="7935" max="7935" width="11.7109375" style="1" customWidth="1"/>
    <col min="7936" max="7939" width="10.85546875" style="1" customWidth="1"/>
    <col min="7940" max="7940" width="7.28515625" style="1" customWidth="1"/>
    <col min="7941" max="7941" width="14.85546875" style="1" customWidth="1"/>
    <col min="7942" max="7942" width="14.7109375" style="1" customWidth="1"/>
    <col min="7943" max="8172" width="8.85546875" style="1"/>
    <col min="8173" max="8173" width="3.42578125" style="1" customWidth="1"/>
    <col min="8174" max="8174" width="30.85546875" style="1" customWidth="1"/>
    <col min="8175" max="8186" width="6.7109375" style="1" customWidth="1"/>
    <col min="8187" max="8190" width="10.85546875" style="1" customWidth="1"/>
    <col min="8191" max="8191" width="11.7109375" style="1" customWidth="1"/>
    <col min="8192" max="8195" width="10.85546875" style="1" customWidth="1"/>
    <col min="8196" max="8196" width="7.28515625" style="1" customWidth="1"/>
    <col min="8197" max="8197" width="14.85546875" style="1" customWidth="1"/>
    <col min="8198" max="8198" width="14.7109375" style="1" customWidth="1"/>
    <col min="8199" max="8428" width="8.85546875" style="1"/>
    <col min="8429" max="8429" width="3.42578125" style="1" customWidth="1"/>
    <col min="8430" max="8430" width="30.85546875" style="1" customWidth="1"/>
    <col min="8431" max="8442" width="6.7109375" style="1" customWidth="1"/>
    <col min="8443" max="8446" width="10.85546875" style="1" customWidth="1"/>
    <col min="8447" max="8447" width="11.7109375" style="1" customWidth="1"/>
    <col min="8448" max="8451" width="10.85546875" style="1" customWidth="1"/>
    <col min="8452" max="8452" width="7.28515625" style="1" customWidth="1"/>
    <col min="8453" max="8453" width="14.85546875" style="1" customWidth="1"/>
    <col min="8454" max="8454" width="14.7109375" style="1" customWidth="1"/>
    <col min="8455" max="8684" width="8.85546875" style="1"/>
    <col min="8685" max="8685" width="3.42578125" style="1" customWidth="1"/>
    <col min="8686" max="8686" width="30.85546875" style="1" customWidth="1"/>
    <col min="8687" max="8698" width="6.7109375" style="1" customWidth="1"/>
    <col min="8699" max="8702" width="10.85546875" style="1" customWidth="1"/>
    <col min="8703" max="8703" width="11.7109375" style="1" customWidth="1"/>
    <col min="8704" max="8707" width="10.85546875" style="1" customWidth="1"/>
    <col min="8708" max="8708" width="7.28515625" style="1" customWidth="1"/>
    <col min="8709" max="8709" width="14.85546875" style="1" customWidth="1"/>
    <col min="8710" max="8710" width="14.7109375" style="1" customWidth="1"/>
    <col min="8711" max="8940" width="8.85546875" style="1"/>
    <col min="8941" max="8941" width="3.42578125" style="1" customWidth="1"/>
    <col min="8942" max="8942" width="30.85546875" style="1" customWidth="1"/>
    <col min="8943" max="8954" width="6.7109375" style="1" customWidth="1"/>
    <col min="8955" max="8958" width="10.85546875" style="1" customWidth="1"/>
    <col min="8959" max="8959" width="11.7109375" style="1" customWidth="1"/>
    <col min="8960" max="8963" width="10.85546875" style="1" customWidth="1"/>
    <col min="8964" max="8964" width="7.28515625" style="1" customWidth="1"/>
    <col min="8965" max="8965" width="14.85546875" style="1" customWidth="1"/>
    <col min="8966" max="8966" width="14.7109375" style="1" customWidth="1"/>
    <col min="8967" max="9196" width="8.85546875" style="1"/>
    <col min="9197" max="9197" width="3.42578125" style="1" customWidth="1"/>
    <col min="9198" max="9198" width="30.85546875" style="1" customWidth="1"/>
    <col min="9199" max="9210" width="6.7109375" style="1" customWidth="1"/>
    <col min="9211" max="9214" width="10.85546875" style="1" customWidth="1"/>
    <col min="9215" max="9215" width="11.7109375" style="1" customWidth="1"/>
    <col min="9216" max="9219" width="10.85546875" style="1" customWidth="1"/>
    <col min="9220" max="9220" width="7.28515625" style="1" customWidth="1"/>
    <col min="9221" max="9221" width="14.85546875" style="1" customWidth="1"/>
    <col min="9222" max="9222" width="14.7109375" style="1" customWidth="1"/>
    <col min="9223" max="9452" width="8.85546875" style="1"/>
    <col min="9453" max="9453" width="3.42578125" style="1" customWidth="1"/>
    <col min="9454" max="9454" width="30.85546875" style="1" customWidth="1"/>
    <col min="9455" max="9466" width="6.7109375" style="1" customWidth="1"/>
    <col min="9467" max="9470" width="10.85546875" style="1" customWidth="1"/>
    <col min="9471" max="9471" width="11.7109375" style="1" customWidth="1"/>
    <col min="9472" max="9475" width="10.85546875" style="1" customWidth="1"/>
    <col min="9476" max="9476" width="7.28515625" style="1" customWidth="1"/>
    <col min="9477" max="9477" width="14.85546875" style="1" customWidth="1"/>
    <col min="9478" max="9478" width="14.7109375" style="1" customWidth="1"/>
    <col min="9479" max="9708" width="8.85546875" style="1"/>
    <col min="9709" max="9709" width="3.42578125" style="1" customWidth="1"/>
    <col min="9710" max="9710" width="30.85546875" style="1" customWidth="1"/>
    <col min="9711" max="9722" width="6.7109375" style="1" customWidth="1"/>
    <col min="9723" max="9726" width="10.85546875" style="1" customWidth="1"/>
    <col min="9727" max="9727" width="11.7109375" style="1" customWidth="1"/>
    <col min="9728" max="9731" width="10.85546875" style="1" customWidth="1"/>
    <col min="9732" max="9732" width="7.28515625" style="1" customWidth="1"/>
    <col min="9733" max="9733" width="14.85546875" style="1" customWidth="1"/>
    <col min="9734" max="9734" width="14.7109375" style="1" customWidth="1"/>
    <col min="9735" max="9964" width="8.85546875" style="1"/>
    <col min="9965" max="9965" width="3.42578125" style="1" customWidth="1"/>
    <col min="9966" max="9966" width="30.85546875" style="1" customWidth="1"/>
    <col min="9967" max="9978" width="6.7109375" style="1" customWidth="1"/>
    <col min="9979" max="9982" width="10.85546875" style="1" customWidth="1"/>
    <col min="9983" max="9983" width="11.7109375" style="1" customWidth="1"/>
    <col min="9984" max="9987" width="10.85546875" style="1" customWidth="1"/>
    <col min="9988" max="9988" width="7.28515625" style="1" customWidth="1"/>
    <col min="9989" max="9989" width="14.85546875" style="1" customWidth="1"/>
    <col min="9990" max="9990" width="14.7109375" style="1" customWidth="1"/>
    <col min="9991" max="10220" width="8.85546875" style="1"/>
    <col min="10221" max="10221" width="3.42578125" style="1" customWidth="1"/>
    <col min="10222" max="10222" width="30.85546875" style="1" customWidth="1"/>
    <col min="10223" max="10234" width="6.7109375" style="1" customWidth="1"/>
    <col min="10235" max="10238" width="10.85546875" style="1" customWidth="1"/>
    <col min="10239" max="10239" width="11.7109375" style="1" customWidth="1"/>
    <col min="10240" max="10243" width="10.85546875" style="1" customWidth="1"/>
    <col min="10244" max="10244" width="7.28515625" style="1" customWidth="1"/>
    <col min="10245" max="10245" width="14.85546875" style="1" customWidth="1"/>
    <col min="10246" max="10246" width="14.7109375" style="1" customWidth="1"/>
    <col min="10247" max="10476" width="8.85546875" style="1"/>
    <col min="10477" max="10477" width="3.42578125" style="1" customWidth="1"/>
    <col min="10478" max="10478" width="30.85546875" style="1" customWidth="1"/>
    <col min="10479" max="10490" width="6.7109375" style="1" customWidth="1"/>
    <col min="10491" max="10494" width="10.85546875" style="1" customWidth="1"/>
    <col min="10495" max="10495" width="11.7109375" style="1" customWidth="1"/>
    <col min="10496" max="10499" width="10.85546875" style="1" customWidth="1"/>
    <col min="10500" max="10500" width="7.28515625" style="1" customWidth="1"/>
    <col min="10501" max="10501" width="14.85546875" style="1" customWidth="1"/>
    <col min="10502" max="10502" width="14.7109375" style="1" customWidth="1"/>
    <col min="10503" max="10732" width="8.85546875" style="1"/>
    <col min="10733" max="10733" width="3.42578125" style="1" customWidth="1"/>
    <col min="10734" max="10734" width="30.85546875" style="1" customWidth="1"/>
    <col min="10735" max="10746" width="6.7109375" style="1" customWidth="1"/>
    <col min="10747" max="10750" width="10.85546875" style="1" customWidth="1"/>
    <col min="10751" max="10751" width="11.7109375" style="1" customWidth="1"/>
    <col min="10752" max="10755" width="10.85546875" style="1" customWidth="1"/>
    <col min="10756" max="10756" width="7.28515625" style="1" customWidth="1"/>
    <col min="10757" max="10757" width="14.85546875" style="1" customWidth="1"/>
    <col min="10758" max="10758" width="14.7109375" style="1" customWidth="1"/>
    <col min="10759" max="10988" width="8.85546875" style="1"/>
    <col min="10989" max="10989" width="3.42578125" style="1" customWidth="1"/>
    <col min="10990" max="10990" width="30.85546875" style="1" customWidth="1"/>
    <col min="10991" max="11002" width="6.7109375" style="1" customWidth="1"/>
    <col min="11003" max="11006" width="10.85546875" style="1" customWidth="1"/>
    <col min="11007" max="11007" width="11.7109375" style="1" customWidth="1"/>
    <col min="11008" max="11011" width="10.85546875" style="1" customWidth="1"/>
    <col min="11012" max="11012" width="7.28515625" style="1" customWidth="1"/>
    <col min="11013" max="11013" width="14.85546875" style="1" customWidth="1"/>
    <col min="11014" max="11014" width="14.7109375" style="1" customWidth="1"/>
    <col min="11015" max="11244" width="8.85546875" style="1"/>
    <col min="11245" max="11245" width="3.42578125" style="1" customWidth="1"/>
    <col min="11246" max="11246" width="30.85546875" style="1" customWidth="1"/>
    <col min="11247" max="11258" width="6.7109375" style="1" customWidth="1"/>
    <col min="11259" max="11262" width="10.85546875" style="1" customWidth="1"/>
    <col min="11263" max="11263" width="11.7109375" style="1" customWidth="1"/>
    <col min="11264" max="11267" width="10.85546875" style="1" customWidth="1"/>
    <col min="11268" max="11268" width="7.28515625" style="1" customWidth="1"/>
    <col min="11269" max="11269" width="14.85546875" style="1" customWidth="1"/>
    <col min="11270" max="11270" width="14.7109375" style="1" customWidth="1"/>
    <col min="11271" max="11500" width="8.85546875" style="1"/>
    <col min="11501" max="11501" width="3.42578125" style="1" customWidth="1"/>
    <col min="11502" max="11502" width="30.85546875" style="1" customWidth="1"/>
    <col min="11503" max="11514" width="6.7109375" style="1" customWidth="1"/>
    <col min="11515" max="11518" width="10.85546875" style="1" customWidth="1"/>
    <col min="11519" max="11519" width="11.7109375" style="1" customWidth="1"/>
    <col min="11520" max="11523" width="10.85546875" style="1" customWidth="1"/>
    <col min="11524" max="11524" width="7.28515625" style="1" customWidth="1"/>
    <col min="11525" max="11525" width="14.85546875" style="1" customWidth="1"/>
    <col min="11526" max="11526" width="14.7109375" style="1" customWidth="1"/>
    <col min="11527" max="11756" width="8.85546875" style="1"/>
    <col min="11757" max="11757" width="3.42578125" style="1" customWidth="1"/>
    <col min="11758" max="11758" width="30.85546875" style="1" customWidth="1"/>
    <col min="11759" max="11770" width="6.7109375" style="1" customWidth="1"/>
    <col min="11771" max="11774" width="10.85546875" style="1" customWidth="1"/>
    <col min="11775" max="11775" width="11.7109375" style="1" customWidth="1"/>
    <col min="11776" max="11779" width="10.85546875" style="1" customWidth="1"/>
    <col min="11780" max="11780" width="7.28515625" style="1" customWidth="1"/>
    <col min="11781" max="11781" width="14.85546875" style="1" customWidth="1"/>
    <col min="11782" max="11782" width="14.7109375" style="1" customWidth="1"/>
    <col min="11783" max="12012" width="8.85546875" style="1"/>
    <col min="12013" max="12013" width="3.42578125" style="1" customWidth="1"/>
    <col min="12014" max="12014" width="30.85546875" style="1" customWidth="1"/>
    <col min="12015" max="12026" width="6.7109375" style="1" customWidth="1"/>
    <col min="12027" max="12030" width="10.85546875" style="1" customWidth="1"/>
    <col min="12031" max="12031" width="11.7109375" style="1" customWidth="1"/>
    <col min="12032" max="12035" width="10.85546875" style="1" customWidth="1"/>
    <col min="12036" max="12036" width="7.28515625" style="1" customWidth="1"/>
    <col min="12037" max="12037" width="14.85546875" style="1" customWidth="1"/>
    <col min="12038" max="12038" width="14.7109375" style="1" customWidth="1"/>
    <col min="12039" max="12268" width="8.85546875" style="1"/>
    <col min="12269" max="12269" width="3.42578125" style="1" customWidth="1"/>
    <col min="12270" max="12270" width="30.85546875" style="1" customWidth="1"/>
    <col min="12271" max="12282" width="6.7109375" style="1" customWidth="1"/>
    <col min="12283" max="12286" width="10.85546875" style="1" customWidth="1"/>
    <col min="12287" max="12287" width="11.7109375" style="1" customWidth="1"/>
    <col min="12288" max="12291" width="10.85546875" style="1" customWidth="1"/>
    <col min="12292" max="12292" width="7.28515625" style="1" customWidth="1"/>
    <col min="12293" max="12293" width="14.85546875" style="1" customWidth="1"/>
    <col min="12294" max="12294" width="14.7109375" style="1" customWidth="1"/>
    <col min="12295" max="12524" width="8.85546875" style="1"/>
    <col min="12525" max="12525" width="3.42578125" style="1" customWidth="1"/>
    <col min="12526" max="12526" width="30.85546875" style="1" customWidth="1"/>
    <col min="12527" max="12538" width="6.7109375" style="1" customWidth="1"/>
    <col min="12539" max="12542" width="10.85546875" style="1" customWidth="1"/>
    <col min="12543" max="12543" width="11.7109375" style="1" customWidth="1"/>
    <col min="12544" max="12547" width="10.85546875" style="1" customWidth="1"/>
    <col min="12548" max="12548" width="7.28515625" style="1" customWidth="1"/>
    <col min="12549" max="12549" width="14.85546875" style="1" customWidth="1"/>
    <col min="12550" max="12550" width="14.7109375" style="1" customWidth="1"/>
    <col min="12551" max="12780" width="8.85546875" style="1"/>
    <col min="12781" max="12781" width="3.42578125" style="1" customWidth="1"/>
    <col min="12782" max="12782" width="30.85546875" style="1" customWidth="1"/>
    <col min="12783" max="12794" width="6.7109375" style="1" customWidth="1"/>
    <col min="12795" max="12798" width="10.85546875" style="1" customWidth="1"/>
    <col min="12799" max="12799" width="11.7109375" style="1" customWidth="1"/>
    <col min="12800" max="12803" width="10.85546875" style="1" customWidth="1"/>
    <col min="12804" max="12804" width="7.28515625" style="1" customWidth="1"/>
    <col min="12805" max="12805" width="14.85546875" style="1" customWidth="1"/>
    <col min="12806" max="12806" width="14.7109375" style="1" customWidth="1"/>
    <col min="12807" max="13036" width="8.85546875" style="1"/>
    <col min="13037" max="13037" width="3.42578125" style="1" customWidth="1"/>
    <col min="13038" max="13038" width="30.85546875" style="1" customWidth="1"/>
    <col min="13039" max="13050" width="6.7109375" style="1" customWidth="1"/>
    <col min="13051" max="13054" width="10.85546875" style="1" customWidth="1"/>
    <col min="13055" max="13055" width="11.7109375" style="1" customWidth="1"/>
    <col min="13056" max="13059" width="10.85546875" style="1" customWidth="1"/>
    <col min="13060" max="13060" width="7.28515625" style="1" customWidth="1"/>
    <col min="13061" max="13061" width="14.85546875" style="1" customWidth="1"/>
    <col min="13062" max="13062" width="14.7109375" style="1" customWidth="1"/>
    <col min="13063" max="13292" width="8.85546875" style="1"/>
    <col min="13293" max="13293" width="3.42578125" style="1" customWidth="1"/>
    <col min="13294" max="13294" width="30.85546875" style="1" customWidth="1"/>
    <col min="13295" max="13306" width="6.7109375" style="1" customWidth="1"/>
    <col min="13307" max="13310" width="10.85546875" style="1" customWidth="1"/>
    <col min="13311" max="13311" width="11.7109375" style="1" customWidth="1"/>
    <col min="13312" max="13315" width="10.85546875" style="1" customWidth="1"/>
    <col min="13316" max="13316" width="7.28515625" style="1" customWidth="1"/>
    <col min="13317" max="13317" width="14.85546875" style="1" customWidth="1"/>
    <col min="13318" max="13318" width="14.7109375" style="1" customWidth="1"/>
    <col min="13319" max="13548" width="8.85546875" style="1"/>
    <col min="13549" max="13549" width="3.42578125" style="1" customWidth="1"/>
    <col min="13550" max="13550" width="30.85546875" style="1" customWidth="1"/>
    <col min="13551" max="13562" width="6.7109375" style="1" customWidth="1"/>
    <col min="13563" max="13566" width="10.85546875" style="1" customWidth="1"/>
    <col min="13567" max="13567" width="11.7109375" style="1" customWidth="1"/>
    <col min="13568" max="13571" width="10.85546875" style="1" customWidth="1"/>
    <col min="13572" max="13572" width="7.28515625" style="1" customWidth="1"/>
    <col min="13573" max="13573" width="14.85546875" style="1" customWidth="1"/>
    <col min="13574" max="13574" width="14.7109375" style="1" customWidth="1"/>
    <col min="13575" max="13804" width="8.85546875" style="1"/>
    <col min="13805" max="13805" width="3.42578125" style="1" customWidth="1"/>
    <col min="13806" max="13806" width="30.85546875" style="1" customWidth="1"/>
    <col min="13807" max="13818" width="6.7109375" style="1" customWidth="1"/>
    <col min="13819" max="13822" width="10.85546875" style="1" customWidth="1"/>
    <col min="13823" max="13823" width="11.7109375" style="1" customWidth="1"/>
    <col min="13824" max="13827" width="10.85546875" style="1" customWidth="1"/>
    <col min="13828" max="13828" width="7.28515625" style="1" customWidth="1"/>
    <col min="13829" max="13829" width="14.85546875" style="1" customWidth="1"/>
    <col min="13830" max="13830" width="14.7109375" style="1" customWidth="1"/>
    <col min="13831" max="14060" width="8.85546875" style="1"/>
    <col min="14061" max="14061" width="3.42578125" style="1" customWidth="1"/>
    <col min="14062" max="14062" width="30.85546875" style="1" customWidth="1"/>
    <col min="14063" max="14074" width="6.7109375" style="1" customWidth="1"/>
    <col min="14075" max="14078" width="10.85546875" style="1" customWidth="1"/>
    <col min="14079" max="14079" width="11.7109375" style="1" customWidth="1"/>
    <col min="14080" max="14083" width="10.85546875" style="1" customWidth="1"/>
    <col min="14084" max="14084" width="7.28515625" style="1" customWidth="1"/>
    <col min="14085" max="14085" width="14.85546875" style="1" customWidth="1"/>
    <col min="14086" max="14086" width="14.7109375" style="1" customWidth="1"/>
    <col min="14087" max="14316" width="8.85546875" style="1"/>
    <col min="14317" max="14317" width="3.42578125" style="1" customWidth="1"/>
    <col min="14318" max="14318" width="30.85546875" style="1" customWidth="1"/>
    <col min="14319" max="14330" width="6.7109375" style="1" customWidth="1"/>
    <col min="14331" max="14334" width="10.85546875" style="1" customWidth="1"/>
    <col min="14335" max="14335" width="11.7109375" style="1" customWidth="1"/>
    <col min="14336" max="14339" width="10.85546875" style="1" customWidth="1"/>
    <col min="14340" max="14340" width="7.28515625" style="1" customWidth="1"/>
    <col min="14341" max="14341" width="14.85546875" style="1" customWidth="1"/>
    <col min="14342" max="14342" width="14.7109375" style="1" customWidth="1"/>
    <col min="14343" max="14572" width="8.85546875" style="1"/>
    <col min="14573" max="14573" width="3.42578125" style="1" customWidth="1"/>
    <col min="14574" max="14574" width="30.85546875" style="1" customWidth="1"/>
    <col min="14575" max="14586" width="6.7109375" style="1" customWidth="1"/>
    <col min="14587" max="14590" width="10.85546875" style="1" customWidth="1"/>
    <col min="14591" max="14591" width="11.7109375" style="1" customWidth="1"/>
    <col min="14592" max="14595" width="10.85546875" style="1" customWidth="1"/>
    <col min="14596" max="14596" width="7.28515625" style="1" customWidth="1"/>
    <col min="14597" max="14597" width="14.85546875" style="1" customWidth="1"/>
    <col min="14598" max="14598" width="14.7109375" style="1" customWidth="1"/>
    <col min="14599" max="14828" width="8.85546875" style="1"/>
    <col min="14829" max="14829" width="3.42578125" style="1" customWidth="1"/>
    <col min="14830" max="14830" width="30.85546875" style="1" customWidth="1"/>
    <col min="14831" max="14842" width="6.7109375" style="1" customWidth="1"/>
    <col min="14843" max="14846" width="10.85546875" style="1" customWidth="1"/>
    <col min="14847" max="14847" width="11.7109375" style="1" customWidth="1"/>
    <col min="14848" max="14851" width="10.85546875" style="1" customWidth="1"/>
    <col min="14852" max="14852" width="7.28515625" style="1" customWidth="1"/>
    <col min="14853" max="14853" width="14.85546875" style="1" customWidth="1"/>
    <col min="14854" max="14854" width="14.7109375" style="1" customWidth="1"/>
    <col min="14855" max="15084" width="8.85546875" style="1"/>
    <col min="15085" max="15085" width="3.42578125" style="1" customWidth="1"/>
    <col min="15086" max="15086" width="30.85546875" style="1" customWidth="1"/>
    <col min="15087" max="15098" width="6.7109375" style="1" customWidth="1"/>
    <col min="15099" max="15102" width="10.85546875" style="1" customWidth="1"/>
    <col min="15103" max="15103" width="11.7109375" style="1" customWidth="1"/>
    <col min="15104" max="15107" width="10.85546875" style="1" customWidth="1"/>
    <col min="15108" max="15108" width="7.28515625" style="1" customWidth="1"/>
    <col min="15109" max="15109" width="14.85546875" style="1" customWidth="1"/>
    <col min="15110" max="15110" width="14.7109375" style="1" customWidth="1"/>
    <col min="15111" max="15340" width="8.85546875" style="1"/>
    <col min="15341" max="15341" width="3.42578125" style="1" customWidth="1"/>
    <col min="15342" max="15342" width="30.85546875" style="1" customWidth="1"/>
    <col min="15343" max="15354" width="6.7109375" style="1" customWidth="1"/>
    <col min="15355" max="15358" width="10.85546875" style="1" customWidth="1"/>
    <col min="15359" max="15359" width="11.7109375" style="1" customWidth="1"/>
    <col min="15360" max="15363" width="10.85546875" style="1" customWidth="1"/>
    <col min="15364" max="15364" width="7.28515625" style="1" customWidth="1"/>
    <col min="15365" max="15365" width="14.85546875" style="1" customWidth="1"/>
    <col min="15366" max="15366" width="14.7109375" style="1" customWidth="1"/>
    <col min="15367" max="15596" width="8.85546875" style="1"/>
    <col min="15597" max="15597" width="3.42578125" style="1" customWidth="1"/>
    <col min="15598" max="15598" width="30.85546875" style="1" customWidth="1"/>
    <col min="15599" max="15610" width="6.7109375" style="1" customWidth="1"/>
    <col min="15611" max="15614" width="10.85546875" style="1" customWidth="1"/>
    <col min="15615" max="15615" width="11.7109375" style="1" customWidth="1"/>
    <col min="15616" max="15619" width="10.85546875" style="1" customWidth="1"/>
    <col min="15620" max="15620" width="7.28515625" style="1" customWidth="1"/>
    <col min="15621" max="15621" width="14.85546875" style="1" customWidth="1"/>
    <col min="15622" max="15622" width="14.7109375" style="1" customWidth="1"/>
    <col min="15623" max="15852" width="8.85546875" style="1"/>
    <col min="15853" max="15853" width="3.42578125" style="1" customWidth="1"/>
    <col min="15854" max="15854" width="30.85546875" style="1" customWidth="1"/>
    <col min="15855" max="15866" width="6.7109375" style="1" customWidth="1"/>
    <col min="15867" max="15870" width="10.85546875" style="1" customWidth="1"/>
    <col min="15871" max="15871" width="11.7109375" style="1" customWidth="1"/>
    <col min="15872" max="15875" width="10.85546875" style="1" customWidth="1"/>
    <col min="15876" max="15876" width="7.28515625" style="1" customWidth="1"/>
    <col min="15877" max="15877" width="14.85546875" style="1" customWidth="1"/>
    <col min="15878" max="15878" width="14.7109375" style="1" customWidth="1"/>
    <col min="15879" max="16108" width="8.85546875" style="1"/>
    <col min="16109" max="16109" width="3.42578125" style="1" customWidth="1"/>
    <col min="16110" max="16110" width="30.85546875" style="1" customWidth="1"/>
    <col min="16111" max="16122" width="6.7109375" style="1" customWidth="1"/>
    <col min="16123" max="16126" width="10.85546875" style="1" customWidth="1"/>
    <col min="16127" max="16127" width="11.7109375" style="1" customWidth="1"/>
    <col min="16128" max="16131" width="10.85546875" style="1" customWidth="1"/>
    <col min="16132" max="16132" width="7.28515625" style="1" customWidth="1"/>
    <col min="16133" max="16133" width="14.85546875" style="1" customWidth="1"/>
    <col min="16134" max="16134" width="14.7109375" style="1" customWidth="1"/>
    <col min="16135" max="16384" width="8.85546875" style="1"/>
  </cols>
  <sheetData>
    <row r="1" spans="1:14" ht="53.25" customHeight="1" x14ac:dyDescent="0.2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4" ht="13.9" customHeight="1" x14ac:dyDescent="0.2"/>
    <row r="3" spans="1:14" ht="13.9" customHeight="1" x14ac:dyDescent="0.25">
      <c r="C3" s="42"/>
    </row>
    <row r="4" spans="1:14" ht="99.75" customHeight="1" x14ac:dyDescent="0.2">
      <c r="A4" s="2"/>
      <c r="B4" s="11" t="s">
        <v>1</v>
      </c>
      <c r="C4" s="50" t="s">
        <v>72</v>
      </c>
      <c r="D4" s="51" t="s">
        <v>71</v>
      </c>
      <c r="E4" s="46" t="s">
        <v>73</v>
      </c>
      <c r="F4" s="46" t="s">
        <v>80</v>
      </c>
      <c r="G4" s="46" t="s">
        <v>74</v>
      </c>
      <c r="H4" s="46" t="s">
        <v>75</v>
      </c>
      <c r="I4" s="46" t="s">
        <v>76</v>
      </c>
      <c r="J4" s="46" t="s">
        <v>77</v>
      </c>
      <c r="K4" s="46" t="s">
        <v>82</v>
      </c>
      <c r="L4" s="46" t="s">
        <v>78</v>
      </c>
      <c r="M4" s="46" t="s">
        <v>79</v>
      </c>
    </row>
    <row r="5" spans="1:14" ht="30" customHeight="1" x14ac:dyDescent="0.2">
      <c r="A5" s="3" t="s">
        <v>14</v>
      </c>
      <c r="B5" s="12" t="s">
        <v>15</v>
      </c>
      <c r="C5" s="7">
        <v>153</v>
      </c>
      <c r="D5" s="32">
        <v>172.3</v>
      </c>
      <c r="E5" s="55">
        <f>D5/10.5</f>
        <v>16.409523809523812</v>
      </c>
      <c r="F5" s="56">
        <f>ROUND(E5*830,2)</f>
        <v>13619.9</v>
      </c>
      <c r="G5" s="56">
        <f>ROUND(F5*0.145,2)</f>
        <v>1974.89</v>
      </c>
      <c r="H5" s="56">
        <f>ROUND(F5*0.15,2)</f>
        <v>2042.99</v>
      </c>
      <c r="I5" s="56">
        <f>ROUND(F5*0.0543,2)</f>
        <v>739.56</v>
      </c>
      <c r="J5" s="57">
        <f>I5/830</f>
        <v>0.89103614457831315</v>
      </c>
      <c r="K5" s="54">
        <f>F5+G5+H5+I5</f>
        <v>18377.34</v>
      </c>
      <c r="L5" s="5">
        <f>ROUND(K5*1.2359,0)</f>
        <v>22713</v>
      </c>
      <c r="M5" s="5">
        <f>L5*4</f>
        <v>90852</v>
      </c>
    </row>
    <row r="6" spans="1:14" ht="30" customHeight="1" x14ac:dyDescent="0.2">
      <c r="A6" s="3" t="s">
        <v>16</v>
      </c>
      <c r="B6" s="12" t="s">
        <v>17</v>
      </c>
      <c r="C6" s="7">
        <v>269</v>
      </c>
      <c r="D6" s="32">
        <v>313.60000000000002</v>
      </c>
      <c r="E6" s="57">
        <f>D6/10.5</f>
        <v>29.866666666666667</v>
      </c>
      <c r="F6" s="56">
        <f t="shared" ref="F6:F24" si="0">ROUND(E6*830,2)</f>
        <v>24789.33</v>
      </c>
      <c r="G6" s="56">
        <f t="shared" ref="G6:G24" si="1">ROUND(F6*0.145,2)</f>
        <v>3594.45</v>
      </c>
      <c r="H6" s="56">
        <f t="shared" ref="H6:H24" si="2">ROUND(F6*0.15,2)</f>
        <v>3718.4</v>
      </c>
      <c r="I6" s="56">
        <f t="shared" ref="I6:I24" si="3">ROUND(F6*0.0543,2)</f>
        <v>1346.06</v>
      </c>
      <c r="J6" s="57">
        <f t="shared" ref="J6:J24" si="4">I6/830</f>
        <v>1.6217590361445782</v>
      </c>
      <c r="K6" s="54">
        <f t="shared" ref="K6:K24" si="5">F6+G6+H6+I6</f>
        <v>33448.240000000005</v>
      </c>
      <c r="L6" s="5">
        <f t="shared" ref="L6:L24" si="6">ROUND(K6*1.2359,0)</f>
        <v>41339</v>
      </c>
      <c r="M6" s="5">
        <f t="shared" ref="M6:M24" si="7">L6*4</f>
        <v>165356</v>
      </c>
    </row>
    <row r="7" spans="1:14" ht="30" customHeight="1" x14ac:dyDescent="0.2">
      <c r="A7" s="66">
        <v>2</v>
      </c>
      <c r="B7" s="60" t="s">
        <v>17</v>
      </c>
      <c r="C7" s="61">
        <v>269</v>
      </c>
      <c r="D7" s="61">
        <v>313.60000000000002</v>
      </c>
      <c r="E7" s="62">
        <f>D7/11.5</f>
        <v>27.269565217391307</v>
      </c>
      <c r="F7" s="63">
        <f>ROUND(E7*830,2)</f>
        <v>22633.74</v>
      </c>
      <c r="G7" s="63">
        <f t="shared" ref="G7" si="8">ROUND(F7*0.145,2)</f>
        <v>3281.89</v>
      </c>
      <c r="H7" s="63">
        <f t="shared" ref="H7" si="9">ROUND(F7*0.15,2)</f>
        <v>3395.06</v>
      </c>
      <c r="I7" s="63">
        <f t="shared" ref="I7" si="10">ROUND(F7*0.0543,2)</f>
        <v>1229.01</v>
      </c>
      <c r="J7" s="62">
        <f t="shared" ref="J7" si="11">I7/830</f>
        <v>1.4807349397590361</v>
      </c>
      <c r="K7" s="64">
        <f t="shared" ref="K7" si="12">F7+G7+H7+I7</f>
        <v>30539.7</v>
      </c>
      <c r="L7" s="6">
        <f t="shared" ref="L7" si="13">ROUND(K7*1.2359,0)</f>
        <v>37744</v>
      </c>
      <c r="M7" s="6">
        <f t="shared" ref="M7" si="14">L7*4</f>
        <v>150976</v>
      </c>
      <c r="N7" s="1" t="s">
        <v>83</v>
      </c>
    </row>
    <row r="8" spans="1:14" ht="30" customHeight="1" x14ac:dyDescent="0.2">
      <c r="A8" s="3" t="s">
        <v>18</v>
      </c>
      <c r="B8" s="12" t="s">
        <v>19</v>
      </c>
      <c r="C8" s="7">
        <v>204</v>
      </c>
      <c r="D8" s="32">
        <v>242.8</v>
      </c>
      <c r="E8" s="57">
        <f t="shared" ref="E8:E10" si="15">D8/10.5</f>
        <v>23.123809523809523</v>
      </c>
      <c r="F8" s="56">
        <f t="shared" si="0"/>
        <v>19192.759999999998</v>
      </c>
      <c r="G8" s="56">
        <f t="shared" si="1"/>
        <v>2782.95</v>
      </c>
      <c r="H8" s="56">
        <f t="shared" si="2"/>
        <v>2878.91</v>
      </c>
      <c r="I8" s="56">
        <f t="shared" si="3"/>
        <v>1042.17</v>
      </c>
      <c r="J8" s="57">
        <f t="shared" si="4"/>
        <v>1.2556265060240965</v>
      </c>
      <c r="K8" s="54">
        <f t="shared" si="5"/>
        <v>25896.79</v>
      </c>
      <c r="L8" s="5">
        <f t="shared" si="6"/>
        <v>32006</v>
      </c>
      <c r="M8" s="5">
        <f t="shared" si="7"/>
        <v>128024</v>
      </c>
    </row>
    <row r="9" spans="1:14" ht="30" customHeight="1" x14ac:dyDescent="0.2">
      <c r="A9" s="66" t="s">
        <v>18</v>
      </c>
      <c r="B9" s="60" t="s">
        <v>19</v>
      </c>
      <c r="C9" s="61">
        <v>204</v>
      </c>
      <c r="D9" s="61">
        <v>242.8</v>
      </c>
      <c r="E9" s="62">
        <f>D9/11.5</f>
        <v>21.11304347826087</v>
      </c>
      <c r="F9" s="63">
        <f>ROUND(E9*830,2)</f>
        <v>17523.830000000002</v>
      </c>
      <c r="G9" s="63">
        <f t="shared" si="1"/>
        <v>2540.96</v>
      </c>
      <c r="H9" s="63">
        <f t="shared" si="2"/>
        <v>2628.57</v>
      </c>
      <c r="I9" s="63">
        <f t="shared" si="3"/>
        <v>951.54</v>
      </c>
      <c r="J9" s="62">
        <f t="shared" si="4"/>
        <v>1.1464337349397591</v>
      </c>
      <c r="K9" s="64">
        <f t="shared" si="5"/>
        <v>23644.9</v>
      </c>
      <c r="L9" s="6">
        <f t="shared" si="6"/>
        <v>29223</v>
      </c>
      <c r="M9" s="6">
        <f t="shared" si="7"/>
        <v>116892</v>
      </c>
      <c r="N9" s="1" t="s">
        <v>83</v>
      </c>
    </row>
    <row r="10" spans="1:14" ht="30" customHeight="1" x14ac:dyDescent="0.2">
      <c r="A10" s="3" t="s">
        <v>20</v>
      </c>
      <c r="B10" s="12" t="s">
        <v>21</v>
      </c>
      <c r="C10" s="7">
        <v>171</v>
      </c>
      <c r="D10" s="32">
        <v>194.15</v>
      </c>
      <c r="E10" s="57">
        <f t="shared" si="15"/>
        <v>18.490476190476191</v>
      </c>
      <c r="F10" s="56">
        <f t="shared" si="0"/>
        <v>15347.1</v>
      </c>
      <c r="G10" s="56">
        <f t="shared" si="1"/>
        <v>2225.33</v>
      </c>
      <c r="H10" s="56">
        <f t="shared" si="2"/>
        <v>2302.0700000000002</v>
      </c>
      <c r="I10" s="56">
        <f t="shared" si="3"/>
        <v>833.35</v>
      </c>
      <c r="J10" s="57">
        <f t="shared" si="4"/>
        <v>1.0040361445783132</v>
      </c>
      <c r="K10" s="54">
        <f t="shared" si="5"/>
        <v>20707.849999999999</v>
      </c>
      <c r="L10" s="5">
        <f t="shared" si="6"/>
        <v>25593</v>
      </c>
      <c r="M10" s="5">
        <f t="shared" si="7"/>
        <v>102372</v>
      </c>
    </row>
    <row r="11" spans="1:14" ht="30" customHeight="1" x14ac:dyDescent="0.2">
      <c r="A11" s="66" t="s">
        <v>20</v>
      </c>
      <c r="B11" s="60" t="s">
        <v>21</v>
      </c>
      <c r="C11" s="61">
        <v>171</v>
      </c>
      <c r="D11" s="61">
        <v>194.15</v>
      </c>
      <c r="E11" s="62">
        <f>D11/11.5</f>
        <v>16.882608695652173</v>
      </c>
      <c r="F11" s="63">
        <f>ROUND(E11*830,2)</f>
        <v>14012.57</v>
      </c>
      <c r="G11" s="63">
        <f t="shared" ref="G11" si="16">ROUND(F11*0.145,2)</f>
        <v>2031.82</v>
      </c>
      <c r="H11" s="63">
        <f t="shared" ref="H11" si="17">ROUND(F11*0.15,2)</f>
        <v>2101.89</v>
      </c>
      <c r="I11" s="63">
        <f t="shared" ref="I11" si="18">ROUND(F11*0.0543,2)</f>
        <v>760.88</v>
      </c>
      <c r="J11" s="62">
        <f t="shared" ref="J11" si="19">I11/830</f>
        <v>0.91672289156626507</v>
      </c>
      <c r="K11" s="64">
        <f t="shared" ref="K11" si="20">F11+G11+H11+I11</f>
        <v>18907.16</v>
      </c>
      <c r="L11" s="6">
        <f t="shared" ref="L11" si="21">ROUND(K11*1.2359,0)</f>
        <v>23367</v>
      </c>
      <c r="M11" s="6">
        <f t="shared" ref="M11" si="22">L11*4</f>
        <v>93468</v>
      </c>
      <c r="N11" s="1" t="s">
        <v>83</v>
      </c>
    </row>
    <row r="12" spans="1:14" ht="30" customHeight="1" x14ac:dyDescent="0.2">
      <c r="A12" s="3" t="s">
        <v>22</v>
      </c>
      <c r="B12" s="12" t="s">
        <v>23</v>
      </c>
      <c r="C12" s="7">
        <v>263</v>
      </c>
      <c r="D12" s="32">
        <v>401</v>
      </c>
      <c r="E12" s="57">
        <f>D12/13</f>
        <v>30.846153846153847</v>
      </c>
      <c r="F12" s="56">
        <f t="shared" si="0"/>
        <v>25602.31</v>
      </c>
      <c r="G12" s="56">
        <f t="shared" si="1"/>
        <v>3712.33</v>
      </c>
      <c r="H12" s="56">
        <f t="shared" si="2"/>
        <v>3840.35</v>
      </c>
      <c r="I12" s="56">
        <f t="shared" si="3"/>
        <v>1390.21</v>
      </c>
      <c r="J12" s="57">
        <f t="shared" si="4"/>
        <v>1.6749518072289158</v>
      </c>
      <c r="K12" s="54">
        <f t="shared" si="5"/>
        <v>34545.199999999997</v>
      </c>
      <c r="L12" s="5">
        <f t="shared" si="6"/>
        <v>42694</v>
      </c>
      <c r="M12" s="5">
        <f t="shared" si="7"/>
        <v>170776</v>
      </c>
    </row>
    <row r="13" spans="1:14" ht="18.75" customHeight="1" x14ac:dyDescent="0.2">
      <c r="A13" s="100" t="s">
        <v>24</v>
      </c>
      <c r="B13" s="12" t="s">
        <v>25</v>
      </c>
      <c r="C13" s="7">
        <v>951</v>
      </c>
      <c r="D13" s="32">
        <v>1066.75</v>
      </c>
      <c r="E13" s="57">
        <f t="shared" ref="E13:E14" si="23">D13/13</f>
        <v>82.057692307692307</v>
      </c>
      <c r="F13" s="56">
        <f t="shared" si="0"/>
        <v>68107.88</v>
      </c>
      <c r="G13" s="56">
        <f t="shared" si="1"/>
        <v>9875.64</v>
      </c>
      <c r="H13" s="56">
        <f t="shared" si="2"/>
        <v>10216.18</v>
      </c>
      <c r="I13" s="56">
        <f t="shared" si="3"/>
        <v>3698.26</v>
      </c>
      <c r="J13" s="57">
        <f t="shared" si="4"/>
        <v>4.4557349397590365</v>
      </c>
      <c r="K13" s="54">
        <f t="shared" si="5"/>
        <v>91897.96</v>
      </c>
      <c r="L13" s="5">
        <f t="shared" si="6"/>
        <v>113577</v>
      </c>
      <c r="M13" s="5">
        <f t="shared" si="7"/>
        <v>454308</v>
      </c>
    </row>
    <row r="14" spans="1:14" ht="25.5" x14ac:dyDescent="0.2">
      <c r="A14" s="101"/>
      <c r="B14" s="12" t="s">
        <v>26</v>
      </c>
      <c r="C14" s="7">
        <v>32</v>
      </c>
      <c r="D14" s="32">
        <v>19.2</v>
      </c>
      <c r="E14" s="57">
        <f t="shared" si="23"/>
        <v>1.4769230769230768</v>
      </c>
      <c r="F14" s="56">
        <f t="shared" si="0"/>
        <v>1225.8499999999999</v>
      </c>
      <c r="G14" s="56">
        <f t="shared" si="1"/>
        <v>177.75</v>
      </c>
      <c r="H14" s="56">
        <f t="shared" si="2"/>
        <v>183.88</v>
      </c>
      <c r="I14" s="56">
        <f t="shared" si="3"/>
        <v>66.56</v>
      </c>
      <c r="J14" s="57">
        <f t="shared" si="4"/>
        <v>8.0192771084337353E-2</v>
      </c>
      <c r="K14" s="54">
        <f t="shared" si="5"/>
        <v>1654.04</v>
      </c>
      <c r="L14" s="5">
        <f t="shared" si="6"/>
        <v>2044</v>
      </c>
      <c r="M14" s="5">
        <f t="shared" si="7"/>
        <v>8176</v>
      </c>
    </row>
    <row r="15" spans="1:14" ht="30" customHeight="1" x14ac:dyDescent="0.2">
      <c r="A15" s="3" t="s">
        <v>27</v>
      </c>
      <c r="B15" s="12" t="s">
        <v>28</v>
      </c>
      <c r="C15" s="7">
        <v>93</v>
      </c>
      <c r="D15" s="32">
        <v>117.8</v>
      </c>
      <c r="E15" s="57">
        <f>D15/10.5</f>
        <v>11.219047619047618</v>
      </c>
      <c r="F15" s="56">
        <f t="shared" si="0"/>
        <v>9311.81</v>
      </c>
      <c r="G15" s="56">
        <f t="shared" si="1"/>
        <v>1350.21</v>
      </c>
      <c r="H15" s="56">
        <f t="shared" si="2"/>
        <v>1396.77</v>
      </c>
      <c r="I15" s="56">
        <f t="shared" si="3"/>
        <v>505.63</v>
      </c>
      <c r="J15" s="57">
        <f t="shared" si="4"/>
        <v>0.60919277108433734</v>
      </c>
      <c r="K15" s="54">
        <f t="shared" si="5"/>
        <v>12564.42</v>
      </c>
      <c r="L15" s="5">
        <f t="shared" si="6"/>
        <v>15528</v>
      </c>
      <c r="M15" s="5">
        <f t="shared" si="7"/>
        <v>62112</v>
      </c>
    </row>
    <row r="16" spans="1:14" ht="30" customHeight="1" x14ac:dyDescent="0.2">
      <c r="A16" s="3" t="s">
        <v>29</v>
      </c>
      <c r="B16" s="12" t="s">
        <v>30</v>
      </c>
      <c r="C16" s="7">
        <v>97</v>
      </c>
      <c r="D16" s="32">
        <v>123.75</v>
      </c>
      <c r="E16" s="57">
        <f t="shared" ref="E16:E24" si="24">D16/10.5</f>
        <v>11.785714285714286</v>
      </c>
      <c r="F16" s="56">
        <f t="shared" si="0"/>
        <v>9782.14</v>
      </c>
      <c r="G16" s="56">
        <f t="shared" si="1"/>
        <v>1418.41</v>
      </c>
      <c r="H16" s="56">
        <f t="shared" si="2"/>
        <v>1467.32</v>
      </c>
      <c r="I16" s="56">
        <f t="shared" si="3"/>
        <v>531.16999999999996</v>
      </c>
      <c r="J16" s="57">
        <f t="shared" si="4"/>
        <v>0.63996385542168666</v>
      </c>
      <c r="K16" s="54">
        <f t="shared" si="5"/>
        <v>13199.039999999999</v>
      </c>
      <c r="L16" s="5">
        <f t="shared" si="6"/>
        <v>16313</v>
      </c>
      <c r="M16" s="5">
        <f t="shared" si="7"/>
        <v>65252</v>
      </c>
    </row>
    <row r="17" spans="1:14" ht="30" customHeight="1" x14ac:dyDescent="0.2">
      <c r="A17" s="3" t="s">
        <v>31</v>
      </c>
      <c r="B17" s="12" t="s">
        <v>32</v>
      </c>
      <c r="C17" s="7">
        <v>69</v>
      </c>
      <c r="D17" s="32">
        <v>83</v>
      </c>
      <c r="E17" s="57">
        <f t="shared" si="24"/>
        <v>7.9047619047619051</v>
      </c>
      <c r="F17" s="56">
        <f t="shared" si="0"/>
        <v>6560.95</v>
      </c>
      <c r="G17" s="56">
        <f t="shared" si="1"/>
        <v>951.34</v>
      </c>
      <c r="H17" s="56">
        <f t="shared" si="2"/>
        <v>984.14</v>
      </c>
      <c r="I17" s="56">
        <f t="shared" si="3"/>
        <v>356.26</v>
      </c>
      <c r="J17" s="57">
        <f t="shared" si="4"/>
        <v>0.42922891566265059</v>
      </c>
      <c r="K17" s="54">
        <f t="shared" si="5"/>
        <v>8852.69</v>
      </c>
      <c r="L17" s="5">
        <f t="shared" si="6"/>
        <v>10941</v>
      </c>
      <c r="M17" s="5">
        <f t="shared" si="7"/>
        <v>43764</v>
      </c>
    </row>
    <row r="18" spans="1:14" ht="30" customHeight="1" x14ac:dyDescent="0.2">
      <c r="A18" s="3" t="s">
        <v>33</v>
      </c>
      <c r="B18" s="12" t="s">
        <v>34</v>
      </c>
      <c r="C18" s="7">
        <v>77</v>
      </c>
      <c r="D18" s="32">
        <v>101.25</v>
      </c>
      <c r="E18" s="57">
        <f t="shared" si="24"/>
        <v>9.6428571428571423</v>
      </c>
      <c r="F18" s="56">
        <f t="shared" si="0"/>
        <v>8003.57</v>
      </c>
      <c r="G18" s="56">
        <f t="shared" si="1"/>
        <v>1160.52</v>
      </c>
      <c r="H18" s="56">
        <f t="shared" si="2"/>
        <v>1200.54</v>
      </c>
      <c r="I18" s="56">
        <f t="shared" si="3"/>
        <v>434.59</v>
      </c>
      <c r="J18" s="57">
        <f t="shared" si="4"/>
        <v>0.5236024096385542</v>
      </c>
      <c r="K18" s="54">
        <f t="shared" si="5"/>
        <v>10799.220000000001</v>
      </c>
      <c r="L18" s="5">
        <f t="shared" si="6"/>
        <v>13347</v>
      </c>
      <c r="M18" s="5">
        <f t="shared" si="7"/>
        <v>53388</v>
      </c>
    </row>
    <row r="19" spans="1:14" ht="30" customHeight="1" x14ac:dyDescent="0.2">
      <c r="A19" s="3" t="s">
        <v>35</v>
      </c>
      <c r="B19" s="12" t="s">
        <v>36</v>
      </c>
      <c r="C19" s="7">
        <v>102</v>
      </c>
      <c r="D19" s="32">
        <v>112</v>
      </c>
      <c r="E19" s="57">
        <f t="shared" si="24"/>
        <v>10.666666666666666</v>
      </c>
      <c r="F19" s="56">
        <f t="shared" si="0"/>
        <v>8853.33</v>
      </c>
      <c r="G19" s="56">
        <f t="shared" si="1"/>
        <v>1283.73</v>
      </c>
      <c r="H19" s="56">
        <f t="shared" si="2"/>
        <v>1328</v>
      </c>
      <c r="I19" s="56">
        <f t="shared" si="3"/>
        <v>480.74</v>
      </c>
      <c r="J19" s="57">
        <f t="shared" si="4"/>
        <v>0.57920481927710843</v>
      </c>
      <c r="K19" s="54">
        <f t="shared" si="5"/>
        <v>11945.8</v>
      </c>
      <c r="L19" s="5">
        <f t="shared" si="6"/>
        <v>14764</v>
      </c>
      <c r="M19" s="5">
        <f t="shared" si="7"/>
        <v>59056</v>
      </c>
    </row>
    <row r="20" spans="1:14" ht="30" customHeight="1" x14ac:dyDescent="0.2">
      <c r="A20" s="3" t="s">
        <v>37</v>
      </c>
      <c r="B20" s="12" t="s">
        <v>38</v>
      </c>
      <c r="C20" s="7">
        <v>66</v>
      </c>
      <c r="D20" s="32">
        <v>80.5</v>
      </c>
      <c r="E20" s="57">
        <f t="shared" si="24"/>
        <v>7.666666666666667</v>
      </c>
      <c r="F20" s="56">
        <f t="shared" si="0"/>
        <v>6363.33</v>
      </c>
      <c r="G20" s="56">
        <f t="shared" si="1"/>
        <v>922.68</v>
      </c>
      <c r="H20" s="56">
        <f t="shared" si="2"/>
        <v>954.5</v>
      </c>
      <c r="I20" s="56">
        <f t="shared" si="3"/>
        <v>345.53</v>
      </c>
      <c r="J20" s="57">
        <f t="shared" si="4"/>
        <v>0.41630120481927707</v>
      </c>
      <c r="K20" s="54">
        <f t="shared" si="5"/>
        <v>8586.0400000000009</v>
      </c>
      <c r="L20" s="5">
        <f t="shared" si="6"/>
        <v>10611</v>
      </c>
      <c r="M20" s="5">
        <f t="shared" si="7"/>
        <v>42444</v>
      </c>
    </row>
    <row r="21" spans="1:14" ht="30" customHeight="1" x14ac:dyDescent="0.2">
      <c r="A21" s="3" t="s">
        <v>39</v>
      </c>
      <c r="B21" s="12" t="s">
        <v>40</v>
      </c>
      <c r="C21" s="7">
        <v>49</v>
      </c>
      <c r="D21" s="32">
        <v>71.5</v>
      </c>
      <c r="E21" s="57">
        <f t="shared" si="24"/>
        <v>6.8095238095238093</v>
      </c>
      <c r="F21" s="56">
        <f t="shared" si="0"/>
        <v>5651.9</v>
      </c>
      <c r="G21" s="56">
        <f t="shared" si="1"/>
        <v>819.53</v>
      </c>
      <c r="H21" s="56">
        <f t="shared" si="2"/>
        <v>847.79</v>
      </c>
      <c r="I21" s="56">
        <f t="shared" si="3"/>
        <v>306.89999999999998</v>
      </c>
      <c r="J21" s="57">
        <f t="shared" si="4"/>
        <v>0.36975903614457828</v>
      </c>
      <c r="K21" s="54">
        <f t="shared" si="5"/>
        <v>7626.119999999999</v>
      </c>
      <c r="L21" s="5">
        <f t="shared" si="6"/>
        <v>9425</v>
      </c>
      <c r="M21" s="5">
        <f t="shared" si="7"/>
        <v>37700</v>
      </c>
    </row>
    <row r="22" spans="1:14" ht="30" customHeight="1" x14ac:dyDescent="0.2">
      <c r="A22" s="3" t="s">
        <v>41</v>
      </c>
      <c r="B22" s="12" t="s">
        <v>42</v>
      </c>
      <c r="C22" s="7">
        <v>66</v>
      </c>
      <c r="D22" s="32">
        <v>93.25</v>
      </c>
      <c r="E22" s="57">
        <f t="shared" si="24"/>
        <v>8.8809523809523814</v>
      </c>
      <c r="F22" s="56">
        <f t="shared" si="0"/>
        <v>7371.19</v>
      </c>
      <c r="G22" s="56">
        <f t="shared" si="1"/>
        <v>1068.82</v>
      </c>
      <c r="H22" s="56">
        <f t="shared" si="2"/>
        <v>1105.68</v>
      </c>
      <c r="I22" s="56">
        <f t="shared" si="3"/>
        <v>400.26</v>
      </c>
      <c r="J22" s="57">
        <f t="shared" si="4"/>
        <v>0.4822409638554217</v>
      </c>
      <c r="K22" s="54">
        <f t="shared" si="5"/>
        <v>9945.9500000000007</v>
      </c>
      <c r="L22" s="5">
        <f t="shared" si="6"/>
        <v>12292</v>
      </c>
      <c r="M22" s="5">
        <f t="shared" si="7"/>
        <v>49168</v>
      </c>
    </row>
    <row r="23" spans="1:14" ht="30" customHeight="1" x14ac:dyDescent="0.2">
      <c r="A23" s="3" t="s">
        <v>43</v>
      </c>
      <c r="B23" s="12" t="s">
        <v>44</v>
      </c>
      <c r="C23" s="7">
        <v>92</v>
      </c>
      <c r="D23" s="32">
        <v>120.75</v>
      </c>
      <c r="E23" s="57">
        <f t="shared" si="24"/>
        <v>11.5</v>
      </c>
      <c r="F23" s="56">
        <f t="shared" si="0"/>
        <v>9545</v>
      </c>
      <c r="G23" s="56">
        <f t="shared" si="1"/>
        <v>1384.03</v>
      </c>
      <c r="H23" s="56">
        <f t="shared" si="2"/>
        <v>1431.75</v>
      </c>
      <c r="I23" s="56">
        <f t="shared" si="3"/>
        <v>518.29</v>
      </c>
      <c r="J23" s="57">
        <f t="shared" si="4"/>
        <v>0.62444578313253007</v>
      </c>
      <c r="K23" s="54">
        <f t="shared" si="5"/>
        <v>12879.07</v>
      </c>
      <c r="L23" s="5">
        <f t="shared" si="6"/>
        <v>15917</v>
      </c>
      <c r="M23" s="5">
        <f t="shared" si="7"/>
        <v>63668</v>
      </c>
    </row>
    <row r="24" spans="1:14" ht="30" customHeight="1" x14ac:dyDescent="0.2">
      <c r="A24" s="3" t="s">
        <v>45</v>
      </c>
      <c r="B24" s="12" t="s">
        <v>46</v>
      </c>
      <c r="C24" s="7">
        <v>26</v>
      </c>
      <c r="D24" s="32">
        <v>36</v>
      </c>
      <c r="E24" s="57">
        <f t="shared" si="24"/>
        <v>3.4285714285714284</v>
      </c>
      <c r="F24" s="56">
        <f t="shared" si="0"/>
        <v>2845.71</v>
      </c>
      <c r="G24" s="56">
        <f t="shared" si="1"/>
        <v>412.63</v>
      </c>
      <c r="H24" s="56">
        <f t="shared" si="2"/>
        <v>426.86</v>
      </c>
      <c r="I24" s="56">
        <f t="shared" si="3"/>
        <v>154.52000000000001</v>
      </c>
      <c r="J24" s="57">
        <f t="shared" si="4"/>
        <v>0.18616867469879519</v>
      </c>
      <c r="K24" s="54">
        <f t="shared" si="5"/>
        <v>3839.7200000000003</v>
      </c>
      <c r="L24" s="5">
        <f t="shared" si="6"/>
        <v>4746</v>
      </c>
      <c r="M24" s="5">
        <f t="shared" si="7"/>
        <v>18984</v>
      </c>
    </row>
    <row r="25" spans="1:14" ht="30" customHeight="1" x14ac:dyDescent="0.2">
      <c r="A25" s="94" t="s">
        <v>47</v>
      </c>
      <c r="B25" s="95"/>
      <c r="C25" s="52">
        <f>SUM(C5:C6,C8,C10,C12:C24)</f>
        <v>2780</v>
      </c>
      <c r="D25" s="53">
        <f>SUM(D5:D6,D8,D10,D12:D24)</f>
        <v>3349.6</v>
      </c>
      <c r="E25" s="65">
        <f t="shared" ref="E25:M25" si="25">SUM(E5:E6,E8,E10,E12:E24)</f>
        <v>291.77600732600729</v>
      </c>
      <c r="F25" s="65">
        <f t="shared" si="25"/>
        <v>242174.06</v>
      </c>
      <c r="G25" s="8">
        <f t="shared" si="25"/>
        <v>35115.24</v>
      </c>
      <c r="H25" s="8">
        <f t="shared" si="25"/>
        <v>36326.130000000005</v>
      </c>
      <c r="I25" s="8">
        <f t="shared" si="25"/>
        <v>13150.060000000001</v>
      </c>
      <c r="J25" s="65">
        <f t="shared" si="25"/>
        <v>15.84344578313253</v>
      </c>
      <c r="K25" s="8">
        <f t="shared" si="25"/>
        <v>326765.49</v>
      </c>
      <c r="L25" s="8">
        <f t="shared" si="25"/>
        <v>403850</v>
      </c>
      <c r="M25" s="8">
        <f t="shared" si="25"/>
        <v>1615400</v>
      </c>
    </row>
    <row r="26" spans="1:14" ht="28.5" customHeight="1" x14ac:dyDescent="0.2">
      <c r="A26" s="102" t="s">
        <v>47</v>
      </c>
      <c r="B26" s="103"/>
      <c r="C26" s="9">
        <f>SUM(C5,C7,C9,C11,C12:C24)</f>
        <v>2780</v>
      </c>
      <c r="D26" s="9">
        <f>SUM(D5,D7,D9,D11,D12:D24)</f>
        <v>3349.6</v>
      </c>
      <c r="E26" s="67">
        <f t="shared" ref="E26:L26" si="26">SUM(E5,E7,E9,E11,E12:E24)</f>
        <v>285.56027233635928</v>
      </c>
      <c r="F26" s="67">
        <f t="shared" si="26"/>
        <v>237015.01</v>
      </c>
      <c r="G26" s="9">
        <f t="shared" si="26"/>
        <v>34367.179999999993</v>
      </c>
      <c r="H26" s="9">
        <f t="shared" si="26"/>
        <v>35552.270000000004</v>
      </c>
      <c r="I26" s="9">
        <f t="shared" si="26"/>
        <v>12869.91</v>
      </c>
      <c r="J26" s="67">
        <f t="shared" si="26"/>
        <v>15.505915662650605</v>
      </c>
      <c r="K26" s="9">
        <f t="shared" si="26"/>
        <v>319804.37</v>
      </c>
      <c r="L26" s="9">
        <f t="shared" si="26"/>
        <v>395246</v>
      </c>
      <c r="M26" s="9">
        <f>SUM(M5,M7,M9,M11,M12:M24)</f>
        <v>1580984</v>
      </c>
      <c r="N26" s="1" t="s">
        <v>83</v>
      </c>
    </row>
  </sheetData>
  <mergeCells count="4">
    <mergeCell ref="A13:A14"/>
    <mergeCell ref="A25:B25"/>
    <mergeCell ref="A1:M1"/>
    <mergeCell ref="A26:B26"/>
  </mergeCells>
  <pageMargins left="0.7" right="0.7" top="0.75" bottom="0.75" header="0.3" footer="0.3"/>
  <pageSetup paperSize="9" scale="5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880DA-6C4B-45EB-B85C-D4F5ABDE28B9}">
  <sheetPr>
    <pageSetUpPr fitToPage="1"/>
  </sheetPr>
  <dimension ref="A1:I27"/>
  <sheetViews>
    <sheetView tabSelected="1" topLeftCell="A2" workbookViewId="0">
      <selection activeCell="E27" sqref="E27"/>
    </sheetView>
  </sheetViews>
  <sheetFormatPr defaultRowHeight="12.75" x14ac:dyDescent="0.2"/>
  <cols>
    <col min="1" max="1" width="10.5703125" customWidth="1"/>
    <col min="2" max="2" width="30.85546875" customWidth="1"/>
    <col min="3" max="4" width="14.85546875" customWidth="1"/>
    <col min="5" max="5" width="17.85546875" customWidth="1"/>
    <col min="6" max="6" width="17.85546875" bestFit="1" customWidth="1"/>
    <col min="7" max="7" width="12.42578125" customWidth="1"/>
    <col min="8" max="9" width="12.28515625" hidden="1" customWidth="1"/>
  </cols>
  <sheetData>
    <row r="1" spans="1:9" x14ac:dyDescent="0.2">
      <c r="E1" s="68"/>
      <c r="F1" s="68"/>
    </row>
    <row r="2" spans="1:9" ht="83.25" customHeight="1" x14ac:dyDescent="0.3">
      <c r="A2" s="104" t="s">
        <v>98</v>
      </c>
      <c r="B2" s="104"/>
      <c r="C2" s="104"/>
      <c r="D2" s="104"/>
      <c r="E2" s="104"/>
      <c r="F2" s="104"/>
    </row>
    <row r="4" spans="1:9" ht="78.75" x14ac:dyDescent="0.2">
      <c r="A4" s="70" t="s">
        <v>86</v>
      </c>
      <c r="B4" s="71" t="s">
        <v>87</v>
      </c>
      <c r="C4" s="72" t="s">
        <v>99</v>
      </c>
      <c r="D4" s="72" t="s">
        <v>88</v>
      </c>
      <c r="E4" s="72" t="s">
        <v>90</v>
      </c>
      <c r="F4" s="72" t="s">
        <v>92</v>
      </c>
      <c r="H4" s="78">
        <v>1119</v>
      </c>
      <c r="I4" s="78">
        <v>1210</v>
      </c>
    </row>
    <row r="5" spans="1:9" ht="15.75" x14ac:dyDescent="0.2">
      <c r="A5" s="91">
        <v>1</v>
      </c>
      <c r="B5" s="90" t="s">
        <v>17</v>
      </c>
      <c r="C5" s="73">
        <v>297</v>
      </c>
      <c r="D5" s="87">
        <f>ROUND(E5/1.2359,0)</f>
        <v>50046</v>
      </c>
      <c r="E5" s="88">
        <f>F5/4</f>
        <v>61852.237999999998</v>
      </c>
      <c r="F5" s="88">
        <v>247408.95199999999</v>
      </c>
      <c r="H5" s="78">
        <f>ROUND(F5/1.2359,0)</f>
        <v>200185</v>
      </c>
      <c r="I5" s="79">
        <f>F5-H5</f>
        <v>47223.95199999999</v>
      </c>
    </row>
    <row r="6" spans="1:9" ht="15.75" x14ac:dyDescent="0.2">
      <c r="A6" s="91">
        <v>2</v>
      </c>
      <c r="B6" s="90" t="s">
        <v>23</v>
      </c>
      <c r="C6" s="73">
        <v>356</v>
      </c>
      <c r="D6" s="87">
        <f t="shared" ref="D6:D19" si="0">ROUND(E6/1.2359,0)</f>
        <v>71581</v>
      </c>
      <c r="E6" s="88">
        <f t="shared" ref="E6:E19" si="1">F6/4</f>
        <v>88466.76999999999</v>
      </c>
      <c r="F6" s="88">
        <v>353867.07999999996</v>
      </c>
      <c r="H6" s="78">
        <f t="shared" ref="H6:H19" si="2">ROUND(F6/1.2359,0)</f>
        <v>286323</v>
      </c>
      <c r="I6" s="79">
        <f t="shared" ref="I6:I19" si="3">F6-H6</f>
        <v>67544.079999999958</v>
      </c>
    </row>
    <row r="7" spans="1:9" ht="15.75" x14ac:dyDescent="0.2">
      <c r="A7" s="91">
        <v>3</v>
      </c>
      <c r="B7" s="90" t="s">
        <v>25</v>
      </c>
      <c r="C7" s="73">
        <v>1012</v>
      </c>
      <c r="D7" s="87">
        <f t="shared" si="0"/>
        <v>156050</v>
      </c>
      <c r="E7" s="88">
        <f t="shared" si="1"/>
        <v>192862.38500000001</v>
      </c>
      <c r="F7" s="88">
        <f>771450.54-1</f>
        <v>771449.54</v>
      </c>
      <c r="H7" s="78">
        <f t="shared" si="2"/>
        <v>624201</v>
      </c>
      <c r="I7" s="79">
        <f t="shared" si="3"/>
        <v>147248.54000000004</v>
      </c>
    </row>
    <row r="8" spans="1:9" ht="15.75" x14ac:dyDescent="0.2">
      <c r="A8" s="91">
        <v>4</v>
      </c>
      <c r="B8" s="90" t="s">
        <v>100</v>
      </c>
      <c r="C8" s="73">
        <v>268</v>
      </c>
      <c r="D8" s="87">
        <f t="shared" si="0"/>
        <v>46645</v>
      </c>
      <c r="E8" s="88">
        <f t="shared" si="1"/>
        <v>57648.275000000001</v>
      </c>
      <c r="F8" s="88">
        <v>230593.1</v>
      </c>
      <c r="H8" s="78">
        <f t="shared" si="2"/>
        <v>186579</v>
      </c>
      <c r="I8" s="79">
        <f t="shared" si="3"/>
        <v>44014.100000000006</v>
      </c>
    </row>
    <row r="9" spans="1:9" ht="15.75" x14ac:dyDescent="0.2">
      <c r="A9" s="91">
        <v>5</v>
      </c>
      <c r="B9" s="92" t="s">
        <v>85</v>
      </c>
      <c r="C9" s="73">
        <v>106</v>
      </c>
      <c r="D9" s="87">
        <f t="shared" si="0"/>
        <v>25747</v>
      </c>
      <c r="E9" s="88">
        <f t="shared" si="1"/>
        <v>31821.2765</v>
      </c>
      <c r="F9" s="88">
        <v>127285.106</v>
      </c>
      <c r="H9" s="78">
        <f t="shared" si="2"/>
        <v>102990</v>
      </c>
      <c r="I9" s="79">
        <f t="shared" si="3"/>
        <v>24295.106</v>
      </c>
    </row>
    <row r="10" spans="1:9" ht="15.75" x14ac:dyDescent="0.2">
      <c r="A10" s="91">
        <v>6</v>
      </c>
      <c r="B10" s="90" t="s">
        <v>28</v>
      </c>
      <c r="C10" s="73">
        <v>94</v>
      </c>
      <c r="D10" s="87">
        <f t="shared" si="0"/>
        <v>18254</v>
      </c>
      <c r="E10" s="88">
        <f t="shared" si="1"/>
        <v>22559.660000000003</v>
      </c>
      <c r="F10" s="88">
        <v>90238.640000000014</v>
      </c>
      <c r="H10" s="78">
        <f t="shared" si="2"/>
        <v>73015</v>
      </c>
      <c r="I10" s="79">
        <f t="shared" si="3"/>
        <v>17223.640000000014</v>
      </c>
    </row>
    <row r="11" spans="1:9" ht="15.75" x14ac:dyDescent="0.2">
      <c r="A11" s="91">
        <v>7</v>
      </c>
      <c r="B11" s="90" t="s">
        <v>30</v>
      </c>
      <c r="C11" s="73">
        <v>101</v>
      </c>
      <c r="D11" s="87">
        <f t="shared" si="0"/>
        <v>20447</v>
      </c>
      <c r="E11" s="88">
        <f t="shared" si="1"/>
        <v>25270.470499999999</v>
      </c>
      <c r="F11" s="88">
        <v>101081.882</v>
      </c>
      <c r="H11" s="78">
        <f t="shared" si="2"/>
        <v>81788</v>
      </c>
      <c r="I11" s="79">
        <f t="shared" si="3"/>
        <v>19293.881999999998</v>
      </c>
    </row>
    <row r="12" spans="1:9" ht="15.75" x14ac:dyDescent="0.2">
      <c r="A12" s="91">
        <v>8</v>
      </c>
      <c r="B12" s="90" t="s">
        <v>32</v>
      </c>
      <c r="C12" s="73">
        <v>61</v>
      </c>
      <c r="D12" s="87">
        <f t="shared" si="0"/>
        <v>12623</v>
      </c>
      <c r="E12" s="88">
        <f t="shared" si="1"/>
        <v>15600.805999999999</v>
      </c>
      <c r="F12" s="88">
        <v>62403.223999999995</v>
      </c>
      <c r="H12" s="78">
        <f t="shared" si="2"/>
        <v>50492</v>
      </c>
      <c r="I12" s="79">
        <f t="shared" si="3"/>
        <v>11911.223999999995</v>
      </c>
    </row>
    <row r="13" spans="1:9" ht="15.75" x14ac:dyDescent="0.2">
      <c r="A13" s="91">
        <v>9</v>
      </c>
      <c r="B13" s="90" t="s">
        <v>34</v>
      </c>
      <c r="C13" s="73">
        <v>73</v>
      </c>
      <c r="D13" s="87">
        <f t="shared" si="0"/>
        <v>16387</v>
      </c>
      <c r="E13" s="88">
        <f t="shared" si="1"/>
        <v>20253.276000000002</v>
      </c>
      <c r="F13" s="88">
        <v>81013.104000000007</v>
      </c>
      <c r="H13" s="78">
        <f t="shared" si="2"/>
        <v>65550</v>
      </c>
      <c r="I13" s="79">
        <f t="shared" si="3"/>
        <v>15463.104000000007</v>
      </c>
    </row>
    <row r="14" spans="1:9" ht="15.75" x14ac:dyDescent="0.2">
      <c r="A14" s="91">
        <v>10</v>
      </c>
      <c r="B14" s="90" t="s">
        <v>101</v>
      </c>
      <c r="C14" s="73">
        <v>167</v>
      </c>
      <c r="D14" s="87">
        <f t="shared" si="0"/>
        <v>29073</v>
      </c>
      <c r="E14" s="88">
        <f t="shared" si="1"/>
        <v>35930.845000000001</v>
      </c>
      <c r="F14" s="88">
        <v>143723.38</v>
      </c>
      <c r="H14" s="78">
        <f t="shared" si="2"/>
        <v>116290</v>
      </c>
      <c r="I14" s="79">
        <f t="shared" si="3"/>
        <v>27433.380000000005</v>
      </c>
    </row>
    <row r="15" spans="1:9" ht="15.75" x14ac:dyDescent="0.2">
      <c r="A15" s="91">
        <v>11</v>
      </c>
      <c r="B15" s="90" t="s">
        <v>36</v>
      </c>
      <c r="C15" s="73">
        <v>88</v>
      </c>
      <c r="D15" s="87">
        <f t="shared" si="0"/>
        <v>16944</v>
      </c>
      <c r="E15" s="88">
        <f t="shared" si="1"/>
        <v>20940.632000000001</v>
      </c>
      <c r="F15" s="88">
        <v>83762.528000000006</v>
      </c>
      <c r="H15" s="78">
        <f t="shared" si="2"/>
        <v>67775</v>
      </c>
      <c r="I15" s="79">
        <f t="shared" si="3"/>
        <v>15987.528000000006</v>
      </c>
    </row>
    <row r="16" spans="1:9" ht="15.75" x14ac:dyDescent="0.2">
      <c r="A16" s="91">
        <v>12</v>
      </c>
      <c r="B16" s="90" t="s">
        <v>38</v>
      </c>
      <c r="C16" s="73">
        <v>57</v>
      </c>
      <c r="D16" s="87">
        <f t="shared" si="0"/>
        <v>15419</v>
      </c>
      <c r="E16" s="88">
        <f t="shared" si="1"/>
        <v>19056.642</v>
      </c>
      <c r="F16" s="88">
        <v>76226.567999999999</v>
      </c>
      <c r="H16" s="78">
        <f t="shared" si="2"/>
        <v>61677</v>
      </c>
      <c r="I16" s="79">
        <f t="shared" si="3"/>
        <v>14549.567999999999</v>
      </c>
    </row>
    <row r="17" spans="1:9" ht="15.75" x14ac:dyDescent="0.2">
      <c r="A17" s="91">
        <v>13</v>
      </c>
      <c r="B17" s="90" t="s">
        <v>42</v>
      </c>
      <c r="C17" s="73">
        <v>79</v>
      </c>
      <c r="D17" s="87">
        <f t="shared" si="0"/>
        <v>22851</v>
      </c>
      <c r="E17" s="88">
        <f t="shared" si="1"/>
        <v>28241.603000000003</v>
      </c>
      <c r="F17" s="88">
        <v>112966.41200000001</v>
      </c>
      <c r="H17" s="78">
        <f t="shared" si="2"/>
        <v>91404</v>
      </c>
      <c r="I17" s="79">
        <f t="shared" si="3"/>
        <v>21562.412000000011</v>
      </c>
    </row>
    <row r="18" spans="1:9" ht="15.75" x14ac:dyDescent="0.2">
      <c r="A18" s="91">
        <v>14</v>
      </c>
      <c r="B18" s="90" t="s">
        <v>102</v>
      </c>
      <c r="C18" s="73">
        <v>130</v>
      </c>
      <c r="D18" s="87">
        <f t="shared" si="0"/>
        <v>21496</v>
      </c>
      <c r="E18" s="88">
        <f t="shared" si="1"/>
        <v>26567.089</v>
      </c>
      <c r="F18" s="88">
        <v>106268.356</v>
      </c>
      <c r="H18" s="78">
        <f t="shared" si="2"/>
        <v>85985</v>
      </c>
      <c r="I18" s="79">
        <f t="shared" si="3"/>
        <v>20283.356</v>
      </c>
    </row>
    <row r="19" spans="1:9" ht="15.75" x14ac:dyDescent="0.2">
      <c r="A19" s="91">
        <v>15</v>
      </c>
      <c r="B19" s="90" t="s">
        <v>44</v>
      </c>
      <c r="C19" s="73">
        <v>125</v>
      </c>
      <c r="D19" s="87">
        <f t="shared" si="0"/>
        <v>33105</v>
      </c>
      <c r="E19" s="88">
        <f t="shared" si="1"/>
        <v>40914.510999999999</v>
      </c>
      <c r="F19" s="88">
        <v>163658.04399999999</v>
      </c>
      <c r="H19" s="78">
        <f t="shared" si="2"/>
        <v>132420</v>
      </c>
      <c r="I19" s="79">
        <f t="shared" si="3"/>
        <v>31238.043999999994</v>
      </c>
    </row>
    <row r="20" spans="1:9" ht="15.75" x14ac:dyDescent="0.25">
      <c r="A20" s="105" t="s">
        <v>89</v>
      </c>
      <c r="B20" s="106" t="s">
        <v>84</v>
      </c>
      <c r="C20" s="77">
        <f t="shared" ref="C20:F20" si="4">SUM(C5:C19)</f>
        <v>3014</v>
      </c>
      <c r="D20" s="89">
        <f t="shared" si="4"/>
        <v>556668</v>
      </c>
      <c r="E20" s="89">
        <f t="shared" si="4"/>
        <v>687986.47900000005</v>
      </c>
      <c r="F20" s="89">
        <f t="shared" si="4"/>
        <v>2751945.9160000002</v>
      </c>
      <c r="H20" s="80">
        <f>SUM(H5:H19)</f>
        <v>2226674</v>
      </c>
      <c r="I20" s="80">
        <f>SUM(I5:I19)</f>
        <v>525271.91600000008</v>
      </c>
    </row>
    <row r="22" spans="1:9" hidden="1" x14ac:dyDescent="0.2">
      <c r="E22" s="68" t="s">
        <v>94</v>
      </c>
      <c r="F22">
        <v>4818251</v>
      </c>
    </row>
    <row r="23" spans="1:9" hidden="1" x14ac:dyDescent="0.2"/>
    <row r="25" spans="1:9" x14ac:dyDescent="0.2">
      <c r="F25" s="93"/>
    </row>
    <row r="27" spans="1:9" x14ac:dyDescent="0.2">
      <c r="F27" s="93"/>
    </row>
  </sheetData>
  <mergeCells count="2">
    <mergeCell ref="A2:F2"/>
    <mergeCell ref="A20:B20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2C43C-7CDC-47B6-82BB-24309E1DC949}">
  <sheetPr>
    <pageSetUpPr fitToPage="1"/>
  </sheetPr>
  <dimension ref="A1:H30"/>
  <sheetViews>
    <sheetView topLeftCell="A4" workbookViewId="0">
      <selection activeCell="H5" sqref="H5:H19"/>
    </sheetView>
  </sheetViews>
  <sheetFormatPr defaultRowHeight="12.75" x14ac:dyDescent="0.2"/>
  <cols>
    <col min="1" max="1" width="10.5703125" customWidth="1"/>
    <col min="2" max="2" width="30.85546875" customWidth="1"/>
    <col min="3" max="4" width="14.85546875" customWidth="1"/>
    <col min="5" max="5" width="17.85546875" customWidth="1"/>
    <col min="6" max="6" width="17.85546875" bestFit="1" customWidth="1"/>
    <col min="7" max="7" width="8.7109375" customWidth="1"/>
    <col min="8" max="8" width="14" customWidth="1"/>
  </cols>
  <sheetData>
    <row r="1" spans="1:8" x14ac:dyDescent="0.2">
      <c r="E1" s="68"/>
      <c r="F1" s="68"/>
    </row>
    <row r="2" spans="1:8" ht="83.25" customHeight="1" x14ac:dyDescent="0.3">
      <c r="A2" s="104" t="s">
        <v>91</v>
      </c>
      <c r="B2" s="104"/>
      <c r="C2" s="104"/>
      <c r="D2" s="104"/>
      <c r="E2" s="104"/>
      <c r="F2" s="104"/>
    </row>
    <row r="4" spans="1:8" ht="78.75" x14ac:dyDescent="0.2">
      <c r="A4" s="70" t="s">
        <v>86</v>
      </c>
      <c r="B4" s="71" t="s">
        <v>87</v>
      </c>
      <c r="C4" s="72" t="s">
        <v>93</v>
      </c>
      <c r="D4" s="72" t="s">
        <v>88</v>
      </c>
      <c r="E4" s="72" t="s">
        <v>90</v>
      </c>
      <c r="F4" s="72" t="s">
        <v>92</v>
      </c>
      <c r="G4" s="82" t="s">
        <v>95</v>
      </c>
      <c r="H4" s="72" t="s">
        <v>96</v>
      </c>
    </row>
    <row r="5" spans="1:8" ht="15.75" x14ac:dyDescent="0.2">
      <c r="A5" s="70">
        <v>1</v>
      </c>
      <c r="B5" s="69" t="s">
        <v>17</v>
      </c>
      <c r="C5" s="73">
        <v>299</v>
      </c>
      <c r="D5" s="74">
        <f>ROUND(E5/1.2359,0)</f>
        <v>48549</v>
      </c>
      <c r="E5" s="75">
        <f>F5/4</f>
        <v>60002</v>
      </c>
      <c r="F5" s="75">
        <v>240008</v>
      </c>
      <c r="G5" s="81">
        <f>F5*100/$F$20</f>
        <v>10.221544594260793</v>
      </c>
      <c r="H5" s="79">
        <f>ROUND($H$22*G5/100,0)</f>
        <v>490731</v>
      </c>
    </row>
    <row r="6" spans="1:8" ht="15.75" x14ac:dyDescent="0.2">
      <c r="A6" s="70">
        <v>2</v>
      </c>
      <c r="B6" s="69" t="s">
        <v>19</v>
      </c>
      <c r="C6" s="73">
        <v>180</v>
      </c>
      <c r="D6" s="74">
        <f t="shared" ref="D6:D19" si="0">ROUND(E6/1.2359,0)</f>
        <v>30168</v>
      </c>
      <c r="E6" s="75">
        <f t="shared" ref="E6:E19" si="1">F6/4</f>
        <v>37285</v>
      </c>
      <c r="F6" s="75">
        <v>149140</v>
      </c>
      <c r="G6" s="81">
        <f t="shared" ref="G6:G19" si="2">F6*100/$F$20</f>
        <v>6.3516264490685925</v>
      </c>
      <c r="H6" s="79">
        <f t="shared" ref="H6:H19" si="3">ROUND($H$22*G6/100,0)</f>
        <v>304938</v>
      </c>
    </row>
    <row r="7" spans="1:8" ht="15.75" x14ac:dyDescent="0.2">
      <c r="A7" s="70">
        <v>3</v>
      </c>
      <c r="B7" s="69" t="s">
        <v>21</v>
      </c>
      <c r="C7" s="73">
        <v>141</v>
      </c>
      <c r="D7" s="74">
        <f t="shared" si="0"/>
        <v>23080</v>
      </c>
      <c r="E7" s="75">
        <f t="shared" si="1"/>
        <v>28525</v>
      </c>
      <c r="F7" s="75">
        <v>114100</v>
      </c>
      <c r="G7" s="81">
        <f t="shared" si="2"/>
        <v>4.8593306814987693</v>
      </c>
      <c r="H7" s="79">
        <f t="shared" si="3"/>
        <v>233294</v>
      </c>
    </row>
    <row r="8" spans="1:8" ht="15.75" x14ac:dyDescent="0.2">
      <c r="A8" s="70">
        <v>4</v>
      </c>
      <c r="B8" s="69" t="s">
        <v>23</v>
      </c>
      <c r="C8" s="73">
        <v>329</v>
      </c>
      <c r="D8" s="74">
        <f t="shared" si="0"/>
        <v>65705</v>
      </c>
      <c r="E8" s="75">
        <f t="shared" si="1"/>
        <v>81205</v>
      </c>
      <c r="F8" s="75">
        <v>324820</v>
      </c>
      <c r="G8" s="81">
        <f t="shared" si="2"/>
        <v>13.833547694692641</v>
      </c>
      <c r="H8" s="79">
        <f t="shared" si="3"/>
        <v>664142</v>
      </c>
    </row>
    <row r="9" spans="1:8" ht="15.75" x14ac:dyDescent="0.2">
      <c r="A9" s="107">
        <v>5</v>
      </c>
      <c r="B9" s="69" t="s">
        <v>25</v>
      </c>
      <c r="C9" s="73">
        <v>1006</v>
      </c>
      <c r="D9" s="74">
        <f t="shared" si="0"/>
        <v>146008</v>
      </c>
      <c r="E9" s="75">
        <f t="shared" si="1"/>
        <v>180451</v>
      </c>
      <c r="F9" s="75">
        <v>721804</v>
      </c>
      <c r="G9" s="81">
        <f t="shared" si="2"/>
        <v>30.740441044947744</v>
      </c>
      <c r="H9" s="79">
        <f t="shared" si="3"/>
        <v>1475833</v>
      </c>
    </row>
    <row r="10" spans="1:8" ht="31.5" x14ac:dyDescent="0.2">
      <c r="A10" s="108"/>
      <c r="B10" s="69" t="s">
        <v>26</v>
      </c>
      <c r="C10" s="73">
        <v>19</v>
      </c>
      <c r="D10" s="74">
        <f t="shared" si="0"/>
        <v>2401</v>
      </c>
      <c r="E10" s="75">
        <f t="shared" si="1"/>
        <v>2967</v>
      </c>
      <c r="F10" s="75">
        <v>11868</v>
      </c>
      <c r="G10" s="81">
        <f t="shared" si="2"/>
        <v>0.50543853223512181</v>
      </c>
      <c r="H10" s="79">
        <f t="shared" si="3"/>
        <v>24266</v>
      </c>
    </row>
    <row r="11" spans="1:8" ht="15.75" x14ac:dyDescent="0.2">
      <c r="A11" s="70">
        <v>6</v>
      </c>
      <c r="B11" s="69" t="s">
        <v>28</v>
      </c>
      <c r="C11" s="73">
        <v>96</v>
      </c>
      <c r="D11" s="74">
        <f t="shared" si="0"/>
        <v>16271</v>
      </c>
      <c r="E11" s="75">
        <f t="shared" si="1"/>
        <v>20109</v>
      </c>
      <c r="F11" s="75">
        <v>80436</v>
      </c>
      <c r="G11" s="81">
        <f t="shared" si="2"/>
        <v>3.4256364828837422</v>
      </c>
      <c r="H11" s="79">
        <f t="shared" si="3"/>
        <v>164463</v>
      </c>
    </row>
    <row r="12" spans="1:8" ht="15.75" x14ac:dyDescent="0.2">
      <c r="A12" s="70">
        <v>7</v>
      </c>
      <c r="B12" s="69" t="s">
        <v>30</v>
      </c>
      <c r="C12" s="73">
        <v>109</v>
      </c>
      <c r="D12" s="74">
        <f t="shared" si="0"/>
        <v>19280</v>
      </c>
      <c r="E12" s="75">
        <f t="shared" si="1"/>
        <v>23828.000000000004</v>
      </c>
      <c r="F12" s="75">
        <v>95312.000000000015</v>
      </c>
      <c r="G12" s="81">
        <f t="shared" si="2"/>
        <v>4.0591807705084202</v>
      </c>
      <c r="H12" s="79">
        <f t="shared" si="3"/>
        <v>194879</v>
      </c>
    </row>
    <row r="13" spans="1:8" ht="15.75" x14ac:dyDescent="0.2">
      <c r="A13" s="70">
        <v>8</v>
      </c>
      <c r="B13" s="69" t="s">
        <v>32</v>
      </c>
      <c r="C13" s="73">
        <v>68</v>
      </c>
      <c r="D13" s="74">
        <f t="shared" si="0"/>
        <v>12277</v>
      </c>
      <c r="E13" s="75">
        <f t="shared" si="1"/>
        <v>15173</v>
      </c>
      <c r="F13" s="75">
        <v>60692</v>
      </c>
      <c r="G13" s="81">
        <f t="shared" si="2"/>
        <v>2.5847721097416589</v>
      </c>
      <c r="H13" s="79">
        <f t="shared" si="3"/>
        <v>124094</v>
      </c>
    </row>
    <row r="14" spans="1:8" ht="15.75" x14ac:dyDescent="0.2">
      <c r="A14" s="70">
        <v>9</v>
      </c>
      <c r="B14" s="69" t="s">
        <v>34</v>
      </c>
      <c r="C14" s="73">
        <v>78</v>
      </c>
      <c r="D14" s="74">
        <f t="shared" si="0"/>
        <v>15123</v>
      </c>
      <c r="E14" s="75">
        <f t="shared" si="1"/>
        <v>18691</v>
      </c>
      <c r="F14" s="75">
        <v>74764</v>
      </c>
      <c r="G14" s="81">
        <f t="shared" si="2"/>
        <v>3.1840753643433302</v>
      </c>
      <c r="H14" s="79">
        <f t="shared" si="3"/>
        <v>152866</v>
      </c>
    </row>
    <row r="15" spans="1:8" ht="15.75" x14ac:dyDescent="0.2">
      <c r="A15" s="70">
        <v>10</v>
      </c>
      <c r="B15" s="69" t="s">
        <v>36</v>
      </c>
      <c r="C15" s="73">
        <v>83</v>
      </c>
      <c r="D15" s="74">
        <f t="shared" si="0"/>
        <v>14524</v>
      </c>
      <c r="E15" s="75">
        <f t="shared" si="1"/>
        <v>17950</v>
      </c>
      <c r="F15" s="75">
        <v>71800</v>
      </c>
      <c r="G15" s="81">
        <f t="shared" si="2"/>
        <v>3.0578434963331431</v>
      </c>
      <c r="H15" s="79">
        <f t="shared" si="3"/>
        <v>146806</v>
      </c>
    </row>
    <row r="16" spans="1:8" ht="15.75" x14ac:dyDescent="0.2">
      <c r="A16" s="70">
        <v>11</v>
      </c>
      <c r="B16" s="69" t="s">
        <v>38</v>
      </c>
      <c r="C16" s="73">
        <v>57</v>
      </c>
      <c r="D16" s="74">
        <f t="shared" si="0"/>
        <v>11656</v>
      </c>
      <c r="E16" s="75">
        <f t="shared" si="1"/>
        <v>14406</v>
      </c>
      <c r="F16" s="75">
        <v>57624</v>
      </c>
      <c r="G16" s="81">
        <f t="shared" si="2"/>
        <v>2.4541110533802373</v>
      </c>
      <c r="H16" s="79">
        <f t="shared" si="3"/>
        <v>117821</v>
      </c>
    </row>
    <row r="17" spans="1:8" ht="15.75" x14ac:dyDescent="0.2">
      <c r="A17" s="70">
        <v>12</v>
      </c>
      <c r="B17" s="69" t="s">
        <v>42</v>
      </c>
      <c r="C17" s="73">
        <v>70</v>
      </c>
      <c r="D17" s="74">
        <f t="shared" si="0"/>
        <v>18162</v>
      </c>
      <c r="E17" s="75">
        <f t="shared" si="1"/>
        <v>22446</v>
      </c>
      <c r="F17" s="75">
        <v>89784</v>
      </c>
      <c r="G17" s="81">
        <f t="shared" si="2"/>
        <v>3.8237523743004864</v>
      </c>
      <c r="H17" s="79">
        <f t="shared" si="3"/>
        <v>183576</v>
      </c>
    </row>
    <row r="18" spans="1:8" ht="31.5" x14ac:dyDescent="0.2">
      <c r="A18" s="70">
        <v>13</v>
      </c>
      <c r="B18" s="69" t="s">
        <v>85</v>
      </c>
      <c r="C18" s="73">
        <v>114</v>
      </c>
      <c r="D18" s="74">
        <f t="shared" si="0"/>
        <v>20658</v>
      </c>
      <c r="E18" s="75">
        <f t="shared" si="1"/>
        <v>25531</v>
      </c>
      <c r="F18" s="75">
        <v>102124</v>
      </c>
      <c r="G18" s="81">
        <f t="shared" si="2"/>
        <v>4.3492926075142888</v>
      </c>
      <c r="H18" s="79">
        <f t="shared" si="3"/>
        <v>208807</v>
      </c>
    </row>
    <row r="19" spans="1:8" ht="15.75" x14ac:dyDescent="0.2">
      <c r="A19" s="70">
        <v>14</v>
      </c>
      <c r="B19" s="69" t="s">
        <v>44</v>
      </c>
      <c r="C19" s="73">
        <v>136</v>
      </c>
      <c r="D19" s="74">
        <f t="shared" si="0"/>
        <v>31108</v>
      </c>
      <c r="E19" s="75">
        <f t="shared" si="1"/>
        <v>38446</v>
      </c>
      <c r="F19" s="75">
        <v>153784</v>
      </c>
      <c r="G19" s="81">
        <f t="shared" si="2"/>
        <v>6.5494067442910318</v>
      </c>
      <c r="H19" s="79">
        <f t="shared" si="3"/>
        <v>314434</v>
      </c>
    </row>
    <row r="20" spans="1:8" ht="15.75" x14ac:dyDescent="0.25">
      <c r="A20" s="109" t="s">
        <v>89</v>
      </c>
      <c r="B20" s="109" t="s">
        <v>84</v>
      </c>
      <c r="C20" s="77">
        <f t="shared" ref="C20:E20" si="4">SUM(C5:C19)</f>
        <v>2785</v>
      </c>
      <c r="D20" s="76">
        <f t="shared" si="4"/>
        <v>474970</v>
      </c>
      <c r="E20" s="76">
        <f t="shared" si="4"/>
        <v>587015</v>
      </c>
      <c r="F20" s="76">
        <f>SUM(F5:F19)</f>
        <v>2348060</v>
      </c>
      <c r="G20" s="76">
        <f>SUM(G5:G19)</f>
        <v>100</v>
      </c>
      <c r="H20" s="76">
        <f>SUM(H5:H19)</f>
        <v>4800950</v>
      </c>
    </row>
    <row r="22" spans="1:8" x14ac:dyDescent="0.2">
      <c r="H22">
        <v>4800950</v>
      </c>
    </row>
    <row r="23" spans="1:8" x14ac:dyDescent="0.2">
      <c r="C23" s="83" t="s">
        <v>97</v>
      </c>
      <c r="E23" s="68"/>
    </row>
    <row r="24" spans="1:8" ht="15.75" x14ac:dyDescent="0.2">
      <c r="B24" s="69" t="s">
        <v>25</v>
      </c>
      <c r="C24" s="84">
        <v>7</v>
      </c>
      <c r="D24" s="78">
        <f>ROUND(E24/1.2359,0)</f>
        <v>1225</v>
      </c>
      <c r="E24" s="78">
        <f>ROUND(H24/8,0)</f>
        <v>1514</v>
      </c>
      <c r="F24" s="78"/>
      <c r="G24" s="86">
        <f>C24*100/$C$28</f>
        <v>70</v>
      </c>
      <c r="H24" s="84">
        <f>ROUND($H$30*G24/100,0)</f>
        <v>12111</v>
      </c>
    </row>
    <row r="25" spans="1:8" ht="15.75" x14ac:dyDescent="0.2">
      <c r="B25" s="69" t="s">
        <v>30</v>
      </c>
      <c r="C25" s="84">
        <v>1</v>
      </c>
      <c r="D25" s="78">
        <f t="shared" ref="D25:D27" si="5">ROUND(E25/1.2359,0)</f>
        <v>175</v>
      </c>
      <c r="E25" s="78">
        <f t="shared" ref="E25:E27" si="6">ROUND(H25/8,0)</f>
        <v>216</v>
      </c>
      <c r="F25" s="78"/>
      <c r="G25" s="86">
        <f t="shared" ref="G25:G27" si="7">C25*100/$C$28</f>
        <v>10</v>
      </c>
      <c r="H25" s="84">
        <f t="shared" ref="H25:H27" si="8">ROUND($H$30*G25/100,0)</f>
        <v>1730</v>
      </c>
    </row>
    <row r="26" spans="1:8" ht="15.75" x14ac:dyDescent="0.2">
      <c r="B26" s="69" t="s">
        <v>17</v>
      </c>
      <c r="C26" s="84">
        <v>1</v>
      </c>
      <c r="D26" s="78">
        <f t="shared" si="5"/>
        <v>175</v>
      </c>
      <c r="E26" s="78">
        <f t="shared" si="6"/>
        <v>216</v>
      </c>
      <c r="F26" s="78"/>
      <c r="G26" s="86">
        <f t="shared" si="7"/>
        <v>10</v>
      </c>
      <c r="H26" s="84">
        <f t="shared" si="8"/>
        <v>1730</v>
      </c>
    </row>
    <row r="27" spans="1:8" ht="15.75" x14ac:dyDescent="0.2">
      <c r="B27" s="69" t="s">
        <v>44</v>
      </c>
      <c r="C27" s="84">
        <v>1</v>
      </c>
      <c r="D27" s="78">
        <f t="shared" si="5"/>
        <v>175</v>
      </c>
      <c r="E27" s="78">
        <f t="shared" si="6"/>
        <v>216</v>
      </c>
      <c r="F27" s="78"/>
      <c r="G27" s="86">
        <f t="shared" si="7"/>
        <v>10</v>
      </c>
      <c r="H27" s="84">
        <f t="shared" si="8"/>
        <v>1730</v>
      </c>
    </row>
    <row r="28" spans="1:8" x14ac:dyDescent="0.2">
      <c r="B28" s="78" t="s">
        <v>47</v>
      </c>
      <c r="C28" s="85">
        <f>SUM(C24:C27)</f>
        <v>10</v>
      </c>
      <c r="D28" s="85">
        <f t="shared" ref="D28:H28" si="9">SUM(D24:D27)</f>
        <v>1750</v>
      </c>
      <c r="E28" s="85">
        <f t="shared" si="9"/>
        <v>2162</v>
      </c>
      <c r="F28" s="85">
        <f t="shared" si="9"/>
        <v>0</v>
      </c>
      <c r="G28" s="85">
        <f t="shared" si="9"/>
        <v>100</v>
      </c>
      <c r="H28" s="85">
        <f t="shared" si="9"/>
        <v>17301</v>
      </c>
    </row>
    <row r="30" spans="1:8" x14ac:dyDescent="0.2">
      <c r="H30">
        <v>17301</v>
      </c>
    </row>
  </sheetData>
  <mergeCells count="3">
    <mergeCell ref="A2:F2"/>
    <mergeCell ref="A9:A10"/>
    <mergeCell ref="A20:B2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2</vt:i4>
      </vt:variant>
    </vt:vector>
  </HeadingPairs>
  <TitlesOfParts>
    <vt:vector size="6" baseType="lpstr">
      <vt:lpstr>Skolas nosacīto b. sk. apr.</vt:lpstr>
      <vt:lpstr>Skolas nosacīto b. sk. apr. (2)</vt:lpstr>
      <vt:lpstr>MD skolām</vt:lpstr>
      <vt:lpstr>MD skolām (2)</vt:lpstr>
      <vt:lpstr>'Skolas nosacīto b. sk. apr.'!Drukas_apgabals</vt:lpstr>
      <vt:lpstr>'Skolas nosacīto b. sk. apr. (2)'!Drukas_apgabals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AijaK</dc:creator>
  <cp:lastModifiedBy>User</cp:lastModifiedBy>
  <cp:lastPrinted>2025-10-07T06:30:09Z</cp:lastPrinted>
  <dcterms:created xsi:type="dcterms:W3CDTF">2021-09-06T07:58:24Z</dcterms:created>
  <dcterms:modified xsi:type="dcterms:W3CDTF">2025-10-07T06:30:55Z</dcterms:modified>
</cp:coreProperties>
</file>